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zayra.castillo\Desktop\AVANCE DE METAS\"/>
    </mc:Choice>
  </mc:AlternateContent>
  <bookViews>
    <workbookView xWindow="0" yWindow="0" windowWidth="28800" windowHeight="11835"/>
  </bookViews>
  <sheets>
    <sheet name="Avance de metas " sheetId="1" r:id="rId1"/>
    <sheet name="Contratación por M Y P" sheetId="3" r:id="rId2"/>
    <sheet name="Modificado" sheetId="2" state="hidden" r:id="rId3"/>
  </sheets>
  <externalReferences>
    <externalReference r:id="rId4"/>
  </externalReferences>
  <definedNames>
    <definedName name="_xlnm._FilterDatabase" localSheetId="0" hidden="1">'Avance de metas '!$A$1:$A$38</definedName>
    <definedName name="_xlnm._FilterDatabase" localSheetId="1" hidden="1">'Contratación por M Y P'!$A$1:$A$38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1" l="1"/>
  <c r="T29" i="1"/>
  <c r="S29" i="1"/>
  <c r="Q27" i="1"/>
  <c r="Q26" i="1"/>
  <c r="Q25" i="1"/>
  <c r="R27" i="1"/>
  <c r="R26" i="1"/>
  <c r="R25" i="1"/>
  <c r="R5" i="1"/>
  <c r="U5" i="1" s="1"/>
  <c r="Q5" i="1"/>
  <c r="T5" i="1" s="1"/>
  <c r="U6" i="1"/>
  <c r="T6" i="1"/>
  <c r="T4" i="1"/>
  <c r="Q28" i="1" l="1"/>
  <c r="U4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8" i="1"/>
  <c r="S6" i="1"/>
  <c r="U16" i="1"/>
  <c r="T16" i="1"/>
  <c r="U7" i="1"/>
  <c r="U8" i="1"/>
  <c r="U9" i="1"/>
  <c r="U10" i="1"/>
  <c r="U11" i="1"/>
  <c r="U12" i="1"/>
  <c r="U13" i="1"/>
  <c r="U14" i="1"/>
  <c r="U15" i="1"/>
  <c r="U17" i="1"/>
  <c r="U18" i="1"/>
  <c r="U19" i="1"/>
  <c r="U20" i="1"/>
  <c r="U21" i="1"/>
  <c r="U22" i="1"/>
  <c r="U23" i="1"/>
  <c r="U24" i="1"/>
  <c r="U28" i="1"/>
  <c r="T7" i="1"/>
  <c r="T8" i="1"/>
  <c r="T9" i="1"/>
  <c r="T10" i="1"/>
  <c r="T11" i="1"/>
  <c r="T12" i="1"/>
  <c r="T13" i="1"/>
  <c r="T14" i="1"/>
  <c r="T15" i="1"/>
  <c r="T17" i="1"/>
  <c r="T18" i="1"/>
  <c r="T19" i="1"/>
  <c r="T20" i="1"/>
  <c r="T21" i="1"/>
  <c r="T22" i="1"/>
  <c r="T23" i="1"/>
  <c r="T24" i="1"/>
  <c r="T25" i="1"/>
  <c r="T26" i="1"/>
  <c r="T27" i="1"/>
  <c r="T28" i="1"/>
  <c r="U25" i="1" l="1"/>
  <c r="U26" i="1"/>
  <c r="U27" i="1"/>
  <c r="K33" i="1"/>
  <c r="K18" i="1"/>
  <c r="K29" i="1" l="1"/>
  <c r="K28" i="1"/>
  <c r="K27" i="1"/>
  <c r="K26" i="1"/>
  <c r="K20" i="1"/>
  <c r="K19" i="1"/>
  <c r="B33" i="1"/>
  <c r="K17" i="1"/>
  <c r="B32" i="1"/>
  <c r="G4" i="2" l="1"/>
  <c r="E31" i="2"/>
  <c r="F31" i="2" s="1"/>
  <c r="G32" i="2" s="1"/>
  <c r="G28" i="2"/>
  <c r="G26" i="2"/>
  <c r="G25" i="2"/>
  <c r="G24" i="2"/>
  <c r="F29" i="2"/>
  <c r="G27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3" i="2"/>
  <c r="G29" i="2" s="1"/>
</calcChain>
</file>

<file path=xl/sharedStrings.xml><?xml version="1.0" encoding="utf-8"?>
<sst xmlns="http://schemas.openxmlformats.org/spreadsheetml/2006/main" count="427" uniqueCount="134">
  <si>
    <t>Consulta Avance Metas</t>
  </si>
  <si>
    <t>Código meta proyecto extendida</t>
  </si>
  <si>
    <t xml:space="preserve">Nombre Localidad </t>
  </si>
  <si>
    <t>Código Proyecto</t>
  </si>
  <si>
    <t>Meta proyecto</t>
  </si>
  <si>
    <t>Tipo de anualización meta proyecto</t>
  </si>
  <si>
    <t>Magnitud programada meta proyecto</t>
  </si>
  <si>
    <t xml:space="preserve">Magnitud contratada meta proyecto </t>
  </si>
  <si>
    <t>Magnitud contratada MP 2018</t>
  </si>
  <si>
    <t>Magnitud contratada MP 2019</t>
  </si>
  <si>
    <t>Magnitud contratada MP 2020</t>
  </si>
  <si>
    <t>Magnitud entregada meta proyecto</t>
  </si>
  <si>
    <t>Magnitud entregada MP 2018</t>
  </si>
  <si>
    <t>Magnitud entregada MP 2019</t>
  </si>
  <si>
    <t>Magnitud entregada MP 2020</t>
  </si>
  <si>
    <t>Condición 2017</t>
  </si>
  <si>
    <t>Condición 2018</t>
  </si>
  <si>
    <t>Condición 2019</t>
  </si>
  <si>
    <t>Condición 2020</t>
  </si>
  <si>
    <t>SumaDeValor_Neto_Meta</t>
  </si>
  <si>
    <t>SumaDeValor_giros_Meta</t>
  </si>
  <si>
    <t>Observaciones</t>
  </si>
  <si>
    <t>Rafael Uribe Uribe</t>
  </si>
  <si>
    <t>3-3-1-15-01-02-1535-00</t>
  </si>
  <si>
    <t>Dotar 24 jardines infantiles de la Localidad, incluyendo los HOBIS del I CBF</t>
  </si>
  <si>
    <t>Suma</t>
  </si>
  <si>
    <t>Incompleto</t>
  </si>
  <si>
    <t>El contrato CCV-131-2017 se encuentra en prórroga hasta el 05/05/2018</t>
  </si>
  <si>
    <t>3-3-1-15-01-03-1536-00</t>
  </si>
  <si>
    <t>Beneficiar 6500 personas de la Localidad con el subsidio tipo C</t>
  </si>
  <si>
    <t>Constante</t>
  </si>
  <si>
    <t>Completo</t>
  </si>
  <si>
    <t>3-3-1-15-01-03-1537-00</t>
  </si>
  <si>
    <t>Beneficiar 1000 personas de la localidad con ayudas técnicas - que no se encuentren incluidas en el POS</t>
  </si>
  <si>
    <t>Se adicionó el recurso de 2017 al contrato de 2016 al final del año por esa razòn, no se ha girado.</t>
  </si>
  <si>
    <t>3-3-1-15-01-04-1538-00</t>
  </si>
  <si>
    <t>Realizar 4 obras de mitigacion de riesgo anualmente</t>
  </si>
  <si>
    <t>El contrato asociado a la meta no afecta la magnitud de la misma.</t>
  </si>
  <si>
    <t>3-3-1-15-01-07-1539-00</t>
  </si>
  <si>
    <t>Dotar 28 IED de la Localidad con Material pedagógico</t>
  </si>
  <si>
    <t>El proceso fue adjudicado a finales de la viencia 2017 por lo que el proceso está en fase de ejecución.</t>
  </si>
  <si>
    <t>3-3-1-15-01-11-1540-00</t>
  </si>
  <si>
    <t>Realizar 8 eventos artísticos y culturales en la localidad</t>
  </si>
  <si>
    <t>Realizar 8 eventos de recreación y deporte en la localidad</t>
  </si>
  <si>
    <t>Vincular 2000 personas a procesos de formación artística y cultural , incluyendo adultos mayores de la localidad que no se beneficien de otros programas del FDLRUU</t>
  </si>
  <si>
    <t>Fue adjudicado proceso y se encuentra en fase de iniciación.</t>
  </si>
  <si>
    <t>Vincular 2000 personas a procesos de formación deportiva, incluyendo adultos mayores de la localidad que no se beneficien de otros programas del FDLRUU</t>
  </si>
  <si>
    <t>3-3-1-15-02-15-1541-00</t>
  </si>
  <si>
    <t>Presentar 550 demandas de titulación, acompañando a la comunidad desde la preparación, viabilidad, presentación y aceptación de la corespondiente demanda de titulación del predio</t>
  </si>
  <si>
    <t>La viabilidad del proceso se dio a finales de la vigencia 2017 por parte de la SDG por lo que no fue posible adelantar los CPS para los profesionales requeridos.</t>
  </si>
  <si>
    <t>3-3-1-15-02-17-1543-00</t>
  </si>
  <si>
    <t>Intervenir 60 parques vecinales y/o de bolsillo de la Localidad</t>
  </si>
  <si>
    <t>los recursos contratados en la vigencia 2017 se encuentran en ejecución. El contrato asociado no afecta la magnitud de la meta.</t>
  </si>
  <si>
    <t>3-3-1-15-02-18-1544-00</t>
  </si>
  <si>
    <t>Construir 8 Km/carril de malla vial local</t>
  </si>
  <si>
    <t>Mantener 24 Km/carril de malla vial local, incluyendo bacheo y reparcheo</t>
  </si>
  <si>
    <t>Los contratos asociados a la meta no afecta la magnitud de la misma.</t>
  </si>
  <si>
    <t>Construir 15000 m2 de espacio público de la localidad, Incluyendo andenes, escaleras, vías peatonales, separadores y alamedas</t>
  </si>
  <si>
    <t>Mantener 20000 m2 de espacio público de la localidad,Incluyendo andenes, escaleras, vías peatonales, separadores y alamedas</t>
  </si>
  <si>
    <t>3-3-1-15-03-19-1545-00</t>
  </si>
  <si>
    <t>Realizar 4 dotaciones con instalación de equipos tecnológicos para seguridad en la localidad, cámaras de seguridad, alarmas comuinitarias y dotación a la policía de la localidad</t>
  </si>
  <si>
    <t>Vincular 4000 personas de la Localidad a ejercicios de convivencia ciudadana</t>
  </si>
  <si>
    <t>3-3-1-15-06-38-1546-00</t>
  </si>
  <si>
    <t>Intevenir 1000 árboles de la localidad</t>
  </si>
  <si>
    <t>El contrato asociado no afecta la magmitud de la meta. Los recursos de la vigencia 2017 se encuentran en ejecución.</t>
  </si>
  <si>
    <t>Intervenir 5000 m2 de espacio público de la localidad con acciones de jardinería, muros verdes y/o paisajismo</t>
  </si>
  <si>
    <t>El proceso fue adjudicado a fina de vigencia razón por la que se encuentra en fase de iniciación.</t>
  </si>
  <si>
    <t>3-3-1-15-06-38-1547-00</t>
  </si>
  <si>
    <t>Implementar 4 acciones de agricultura urbana en la localidad</t>
  </si>
  <si>
    <t>Los recursos de la vigencia 2017 se encuentra en fase de ejecución.</t>
  </si>
  <si>
    <t>3-3-1-15-06-38-1548-00</t>
  </si>
  <si>
    <t>Ejercer 4 acciones de control de mascotas con labores de esterilización</t>
  </si>
  <si>
    <t>3-3-1-15-07-45-1549-00</t>
  </si>
  <si>
    <t>Cubrir 11 ediles con el pago de honorarios</t>
  </si>
  <si>
    <t>Realizar 1 estrategia de fortalecimiento institucional</t>
  </si>
  <si>
    <t>Realizar 4 acciones de inspección, vigilancia y control, incluidas razas de perro peligrosas</t>
  </si>
  <si>
    <t>3-3-1-15-07-45-1550-00</t>
  </si>
  <si>
    <t>Fortalecer 44 organizaciones, instancias y expresiones sociales ciudadanas para la participación local, incluyendo juntas de acción comunal, población afrodescendiente, etnias, LGBTI, mujeres, mesas de comunicación y otras instancias con asiento en la lo</t>
  </si>
  <si>
    <t>Vincular 1500 personas a procesos de participación ciudadana y/o control social, incluyendo copaco, asociación de usuarios y otras instancias con asiento en la localidad</t>
  </si>
  <si>
    <t xml:space="preserve"> </t>
  </si>
  <si>
    <t>Participación trimestral</t>
  </si>
  <si>
    <t>Avance físico de metas en el primeer trimestre</t>
  </si>
  <si>
    <t>Observaciones  2018</t>
  </si>
  <si>
    <t>Magnitud contratada MP 2017</t>
  </si>
  <si>
    <t>Magnitud entregada MP 2017</t>
  </si>
  <si>
    <t xml:space="preserve">Avance de metas </t>
  </si>
  <si>
    <t>Suma de valor neto meta 2017</t>
  </si>
  <si>
    <t>Suma de valor giros meta 2017</t>
  </si>
  <si>
    <t>Suma de valor giros meta 2018</t>
  </si>
  <si>
    <t>Observaciones 2017</t>
  </si>
  <si>
    <t xml:space="preserve"> % Avance físico meta 2017 </t>
  </si>
  <si>
    <t xml:space="preserve"> % Avance físico meta 2018</t>
  </si>
  <si>
    <t xml:space="preserve"> % Avance acumulado contratado meta 2017 </t>
  </si>
  <si>
    <t>Magnitud programada meta proyecto 2017</t>
  </si>
  <si>
    <t>A</t>
  </si>
  <si>
    <t>Suma de valor neto meta 2018 PAA</t>
  </si>
  <si>
    <t>Vigencia 2017</t>
  </si>
  <si>
    <t>B</t>
  </si>
  <si>
    <t xml:space="preserve"> % Avance acumulado contratado meta 2018</t>
  </si>
  <si>
    <t>CPS Ing Edson Rosas y conductores  maquinaria amarilla, adición contrato de arrendamiento parqueadero</t>
  </si>
  <si>
    <t>CPS Laura Valencia</t>
  </si>
  <si>
    <t>IVC 2017</t>
  </si>
  <si>
    <t>Adición arrendamiento parqueadero M.A.</t>
  </si>
  <si>
    <t>CPS CONDUCTORES MAQUINARIA AMARILLA</t>
  </si>
  <si>
    <t xml:space="preserve">CPS Edson Rosas </t>
  </si>
  <si>
    <t xml:space="preserve">Resolución hasta agosto 2018 por posible  cambio  de operador </t>
  </si>
  <si>
    <t>% Acumulado contratado meta PDLRUU</t>
  </si>
  <si>
    <t>% Acumulado entregado meta PDLRUU</t>
  </si>
  <si>
    <t>Acumulado  contratado meta PDLRUU</t>
  </si>
  <si>
    <t>Profesional de apoyo a la supervisión</t>
  </si>
  <si>
    <t xml:space="preserve">JESÚS BAYRO MUÑOZ FÉLIX </t>
  </si>
  <si>
    <t xml:space="preserve">ANA MILENA CARDONA </t>
  </si>
  <si>
    <t xml:space="preserve">TATIANA SÁNCHEZ </t>
  </si>
  <si>
    <t xml:space="preserve">ISRAEL  ANDRÉS RODRÍGUEZ </t>
  </si>
  <si>
    <t>LUIS EDUARDO  BRAVO</t>
  </si>
  <si>
    <t>FREDDY CUINTACO</t>
  </si>
  <si>
    <t xml:space="preserve">EDSON ROSAS </t>
  </si>
  <si>
    <t xml:space="preserve">LUIS FERNANDO  BARRETO  </t>
  </si>
  <si>
    <t xml:space="preserve">LAURA NATALIA VALENCIA </t>
  </si>
  <si>
    <t xml:space="preserve">MARIA JANETH  ROMERO </t>
  </si>
  <si>
    <t xml:space="preserve">ANGÉLICA LLANOS </t>
  </si>
  <si>
    <t>Tipo de anualización</t>
  </si>
  <si>
    <t xml:space="preserve">Valor contrato meta 2018 </t>
  </si>
  <si>
    <t>MULTISERVICIOS JOJMA S.A.S.</t>
  </si>
  <si>
    <t>NOMBRE DEL PROYECTO</t>
  </si>
  <si>
    <t>OPERADOR</t>
  </si>
  <si>
    <t>CPS-178-2018
CONMEMORACIÓN DÍA DE LA AFROCOLOMBIANIDAD</t>
  </si>
  <si>
    <t>CPS-169-2018
DIÁLOGOS CIUDADANOS</t>
  </si>
  <si>
    <t>MIGUEL ÁNGEL VALLEJO BURGOS</t>
  </si>
  <si>
    <t>$ 427´050,000</t>
  </si>
  <si>
    <t>Asociación para el Desarrollo Integral de la familia Colombiana
ADIFCOL</t>
  </si>
  <si>
    <t>CPS-187-2018</t>
  </si>
  <si>
    <t>Valor contrato meta recursos 2017</t>
  </si>
  <si>
    <t>Adjudicado con presupuesto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</si>
</sst>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%"/>
    <numFmt numFmtId="165" formatCode="0.0000%"/>
    <numFmt numFmtId="166" formatCode="_-[$$-240A]* #,##0_-;\-[$$-240A]* #,##0_-;_-[$$-240A]* &quot;-&quot;??_-;_-@_-"/>
    <numFmt numFmtId="167" formatCode="_-&quot;$&quot;* #,##0_-;\-&quot;$&quot;* #,##0_-;_-&quot;$&quot;* &quot;-&quot;??_-;_-@_-"/>
    <numFmt numFmtId="168" formatCode="0.000"/>
    <numFmt numFmtId="169" formatCode="&quot;$&quot;#,##0.00"/>
    <numFmt numFmtId="170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CC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5" fontId="0" fillId="0" borderId="1" xfId="1" applyNumberFormat="1" applyFont="1" applyBorder="1"/>
    <xf numFmtId="10" fontId="0" fillId="0" borderId="1" xfId="1" applyNumberFormat="1" applyFont="1" applyBorder="1"/>
    <xf numFmtId="165" fontId="0" fillId="2" borderId="1" xfId="1" applyNumberFormat="1" applyFont="1" applyFill="1" applyBorder="1"/>
    <xf numFmtId="10" fontId="0" fillId="2" borderId="1" xfId="1" applyNumberFormat="1" applyFont="1" applyFill="1" applyBorder="1"/>
    <xf numFmtId="9" fontId="0" fillId="0" borderId="2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2" borderId="1" xfId="0" applyFill="1" applyBorder="1"/>
    <xf numFmtId="8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8" fontId="0" fillId="5" borderId="1" xfId="0" applyNumberForma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 wrapText="1"/>
    </xf>
    <xf numFmtId="166" fontId="4" fillId="0" borderId="1" xfId="3" applyNumberFormat="1" applyFont="1" applyFill="1" applyBorder="1" applyAlignment="1">
      <alignment horizontal="center" vertical="center" wrapText="1"/>
    </xf>
    <xf numFmtId="166" fontId="5" fillId="0" borderId="1" xfId="3" applyNumberFormat="1" applyBorder="1" applyAlignment="1">
      <alignment horizontal="center" vertical="center"/>
    </xf>
    <xf numFmtId="6" fontId="0" fillId="5" borderId="1" xfId="0" applyNumberForma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0" xfId="0" applyNumberFormat="1"/>
    <xf numFmtId="9" fontId="0" fillId="0" borderId="1" xfId="1" applyNumberFormat="1" applyFont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44" fontId="0" fillId="5" borderId="1" xfId="2" applyFont="1" applyFill="1" applyBorder="1" applyAlignment="1">
      <alignment horizontal="center" vertical="center"/>
    </xf>
    <xf numFmtId="167" fontId="0" fillId="5" borderId="1" xfId="2" applyNumberFormat="1" applyFont="1" applyFill="1" applyBorder="1" applyAlignment="1">
      <alignment horizontal="center" vertical="center"/>
    </xf>
    <xf numFmtId="167" fontId="0" fillId="0" borderId="0" xfId="0" applyNumberFormat="1"/>
    <xf numFmtId="167" fontId="0" fillId="8" borderId="1" xfId="2" applyNumberFormat="1" applyFont="1" applyFill="1" applyBorder="1" applyAlignment="1">
      <alignment horizontal="center" vertical="center"/>
    </xf>
    <xf numFmtId="167" fontId="0" fillId="0" borderId="0" xfId="2" applyNumberFormat="1" applyFont="1"/>
    <xf numFmtId="44" fontId="0" fillId="0" borderId="0" xfId="0" applyNumberFormat="1"/>
    <xf numFmtId="167" fontId="0" fillId="9" borderId="1" xfId="2" applyNumberFormat="1" applyFont="1" applyFill="1" applyBorder="1" applyAlignment="1">
      <alignment horizontal="center" vertical="center"/>
    </xf>
    <xf numFmtId="0" fontId="0" fillId="8" borderId="1" xfId="0" applyFill="1" applyBorder="1"/>
    <xf numFmtId="44" fontId="0" fillId="0" borderId="1" xfId="2" applyFont="1" applyBorder="1" applyAlignment="1">
      <alignment wrapText="1"/>
    </xf>
    <xf numFmtId="0" fontId="0" fillId="9" borderId="1" xfId="0" applyFill="1" applyBorder="1" applyAlignment="1">
      <alignment wrapText="1"/>
    </xf>
    <xf numFmtId="167" fontId="0" fillId="0" borderId="1" xfId="0" applyNumberFormat="1" applyBorder="1" applyAlignment="1">
      <alignment wrapText="1"/>
    </xf>
    <xf numFmtId="167" fontId="0" fillId="11" borderId="1" xfId="2" applyNumberFormat="1" applyFont="1" applyFill="1" applyBorder="1" applyAlignment="1">
      <alignment horizontal="center" vertical="center"/>
    </xf>
    <xf numFmtId="0" fontId="0" fillId="11" borderId="1" xfId="0" applyFill="1" applyBorder="1"/>
    <xf numFmtId="44" fontId="0" fillId="7" borderId="1" xfId="2" applyFont="1" applyFill="1" applyBorder="1" applyAlignment="1">
      <alignment horizontal="center" vertical="center"/>
    </xf>
    <xf numFmtId="0" fontId="0" fillId="7" borderId="1" xfId="0" applyFill="1" applyBorder="1"/>
    <xf numFmtId="167" fontId="0" fillId="0" borderId="1" xfId="2" applyNumberFormat="1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6" fontId="0" fillId="9" borderId="1" xfId="0" applyNumberFormat="1" applyFill="1" applyBorder="1" applyAlignment="1">
      <alignment horizontal="center" vertical="center"/>
    </xf>
    <xf numFmtId="167" fontId="0" fillId="10" borderId="1" xfId="2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wrapText="1"/>
    </xf>
    <xf numFmtId="168" fontId="0" fillId="0" borderId="1" xfId="0" applyNumberFormat="1" applyBorder="1" applyAlignment="1">
      <alignment horizontal="center" vertical="center"/>
    </xf>
    <xf numFmtId="9" fontId="0" fillId="12" borderId="1" xfId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0" fillId="12" borderId="1" xfId="1" applyNumberFormat="1" applyFont="1" applyFill="1" applyBorder="1" applyAlignment="1">
      <alignment horizontal="center" vertical="center"/>
    </xf>
    <xf numFmtId="0" fontId="0" fillId="0" borderId="0" xfId="0" applyNumberFormat="1"/>
    <xf numFmtId="0" fontId="2" fillId="13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0" xfId="2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167" fontId="0" fillId="0" borderId="0" xfId="0" applyNumberFormat="1" applyBorder="1" applyAlignment="1">
      <alignment wrapText="1"/>
    </xf>
    <xf numFmtId="167" fontId="0" fillId="0" borderId="0" xfId="2" applyNumberFormat="1" applyFont="1" applyBorder="1"/>
    <xf numFmtId="0" fontId="0" fillId="4" borderId="0" xfId="0" applyFill="1" applyBorder="1"/>
    <xf numFmtId="0" fontId="0" fillId="4" borderId="0" xfId="0" applyFill="1" applyBorder="1" applyAlignment="1">
      <alignment wrapText="1"/>
    </xf>
    <xf numFmtId="167" fontId="0" fillId="4" borderId="1" xfId="2" applyNumberFormat="1" applyFont="1" applyFill="1" applyBorder="1" applyAlignment="1">
      <alignment horizontal="center" vertical="center"/>
    </xf>
    <xf numFmtId="44" fontId="0" fillId="4" borderId="1" xfId="2" applyFont="1" applyFill="1" applyBorder="1" applyAlignment="1">
      <alignment horizontal="center" vertical="center"/>
    </xf>
    <xf numFmtId="6" fontId="0" fillId="4" borderId="1" xfId="0" applyNumberFormat="1" applyFill="1" applyBorder="1" applyAlignment="1">
      <alignment horizontal="center" vertical="center"/>
    </xf>
    <xf numFmtId="8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8" fontId="0" fillId="4" borderId="1" xfId="0" applyNumberFormat="1" applyFill="1" applyBorder="1" applyAlignment="1">
      <alignment horizontal="center" vertical="center" wrapText="1"/>
    </xf>
    <xf numFmtId="169" fontId="4" fillId="0" borderId="1" xfId="2" applyNumberFormat="1" applyFont="1" applyFill="1" applyBorder="1" applyAlignment="1">
      <alignment horizontal="center" vertical="center" wrapText="1"/>
    </xf>
    <xf numFmtId="14" fontId="0" fillId="0" borderId="0" xfId="0" applyNumberFormat="1"/>
    <xf numFmtId="10" fontId="0" fillId="0" borderId="0" xfId="1" applyNumberFormat="1" applyFont="1"/>
    <xf numFmtId="170" fontId="0" fillId="0" borderId="0" xfId="1" applyNumberFormat="1" applyFont="1"/>
    <xf numFmtId="9" fontId="0" fillId="15" borderId="1" xfId="1" applyFont="1" applyFill="1" applyBorder="1" applyAlignment="1">
      <alignment horizontal="center" vertical="center"/>
    </xf>
    <xf numFmtId="9" fontId="0" fillId="16" borderId="1" xfId="1" applyFont="1" applyFill="1" applyBorder="1" applyAlignment="1">
      <alignment horizontal="center" vertical="center"/>
    </xf>
    <xf numFmtId="10" fontId="0" fillId="17" borderId="1" xfId="1" applyNumberFormat="1" applyFont="1" applyFill="1" applyBorder="1" applyAlignment="1">
      <alignment horizontal="center" vertical="center"/>
    </xf>
    <xf numFmtId="9" fontId="0" fillId="17" borderId="1" xfId="1" applyFont="1" applyFill="1" applyBorder="1" applyAlignment="1">
      <alignment horizontal="center" vertical="center"/>
    </xf>
  </cellXfs>
  <cellStyles count="4">
    <cellStyle name="Moneda" xfId="2" builtinId="4"/>
    <cellStyle name="Normal" xfId="0" builtinId="0"/>
    <cellStyle name="Normal_Hoja1" xfId="3"/>
    <cellStyle name="Porcentaje" xfId="1" builtinId="5"/>
  </cellStyles>
  <dxfs count="0"/>
  <tableStyles count="0" defaultTableStyle="TableStyleMedium2" defaultPivotStyle="PivotStyleLight16"/>
  <colors>
    <mruColors>
      <color rgb="FF00CC00"/>
      <color rgb="FFFFFF66"/>
      <color rgb="FF00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yra.castillo/Downloads/INVERSI&#211;N%2002-05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2018"/>
      <sheetName val="INVERSION"/>
      <sheetName val="archivo de datos"/>
    </sheetNames>
    <sheetDataSet>
      <sheetData sheetId="0">
        <row r="45">
          <cell r="J45">
            <v>438500000</v>
          </cell>
        </row>
        <row r="46">
          <cell r="J46">
            <v>337350500</v>
          </cell>
        </row>
        <row r="72">
          <cell r="K72">
            <v>850000000</v>
          </cell>
        </row>
        <row r="73">
          <cell r="K73">
            <v>110000000</v>
          </cell>
        </row>
        <row r="78">
          <cell r="K78">
            <v>2009113000</v>
          </cell>
        </row>
        <row r="79">
          <cell r="K79">
            <v>500000000</v>
          </cell>
        </row>
        <row r="80">
          <cell r="K80">
            <v>400000000</v>
          </cell>
        </row>
        <row r="81">
          <cell r="K81">
            <v>21800000</v>
          </cell>
        </row>
        <row r="89">
          <cell r="K89">
            <v>2298195000</v>
          </cell>
        </row>
        <row r="90">
          <cell r="K90">
            <v>229818500</v>
          </cell>
        </row>
        <row r="91">
          <cell r="K91">
            <v>211000000</v>
          </cell>
        </row>
        <row r="92">
          <cell r="K92">
            <v>186121046</v>
          </cell>
        </row>
        <row r="93">
          <cell r="K93">
            <v>21800000</v>
          </cell>
        </row>
        <row r="94">
          <cell r="K94">
            <v>417807679</v>
          </cell>
        </row>
        <row r="95">
          <cell r="K95">
            <v>21800000</v>
          </cell>
        </row>
        <row r="96">
          <cell r="K96">
            <v>21800000</v>
          </cell>
        </row>
        <row r="97">
          <cell r="K97">
            <v>21800000</v>
          </cell>
        </row>
        <row r="98">
          <cell r="K98">
            <v>21800000</v>
          </cell>
        </row>
        <row r="99">
          <cell r="K99">
            <v>1200000000</v>
          </cell>
        </row>
        <row r="100">
          <cell r="K100">
            <v>64000000</v>
          </cell>
        </row>
        <row r="101">
          <cell r="K101">
            <v>179793000</v>
          </cell>
        </row>
        <row r="102">
          <cell r="K102">
            <v>21800000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19" sqref="A19"/>
    </sheetView>
  </sheetViews>
  <sheetFormatPr baseColWidth="10" defaultRowHeight="15" x14ac:dyDescent="0.25"/>
  <cols>
    <col min="1" max="1" width="24.28515625" customWidth="1"/>
    <col min="2" max="2" width="51.85546875" style="1" customWidth="1"/>
    <col min="3" max="3" width="18.85546875" customWidth="1"/>
    <col min="4" max="4" width="17.5703125" customWidth="1"/>
    <col min="7" max="7" width="11.5703125" customWidth="1"/>
    <col min="9" max="9" width="27" customWidth="1"/>
    <col min="10" max="10" width="29.85546875" customWidth="1"/>
    <col min="11" max="11" width="27" customWidth="1"/>
    <col min="12" max="12" width="26.7109375" customWidth="1"/>
    <col min="13" max="13" width="11.85546875" customWidth="1"/>
    <col min="15" max="15" width="22.85546875" customWidth="1"/>
    <col min="16" max="16" width="24" customWidth="1"/>
    <col min="17" max="17" width="22.85546875" customWidth="1"/>
    <col min="18" max="18" width="26.85546875" customWidth="1"/>
    <col min="19" max="19" width="26.85546875" style="54" customWidth="1"/>
    <col min="20" max="21" width="26.85546875" customWidth="1"/>
    <col min="22" max="22" width="51" style="1" customWidth="1"/>
    <col min="23" max="23" width="56" style="1" customWidth="1"/>
  </cols>
  <sheetData>
    <row r="1" spans="1:29" x14ac:dyDescent="0.25">
      <c r="A1" t="s">
        <v>94</v>
      </c>
      <c r="E1" t="s">
        <v>94</v>
      </c>
      <c r="F1" t="s">
        <v>97</v>
      </c>
      <c r="G1" t="s">
        <v>94</v>
      </c>
      <c r="H1" t="s">
        <v>97</v>
      </c>
      <c r="O1" t="s">
        <v>94</v>
      </c>
      <c r="P1" t="s">
        <v>94</v>
      </c>
      <c r="Q1" t="s">
        <v>94</v>
      </c>
      <c r="R1" t="s">
        <v>97</v>
      </c>
    </row>
    <row r="2" spans="1:29" ht="30.75" customHeight="1" x14ac:dyDescent="0.25">
      <c r="A2" t="s">
        <v>85</v>
      </c>
    </row>
    <row r="3" spans="1:29" ht="60.75" customHeight="1" x14ac:dyDescent="0.25">
      <c r="A3" s="45" t="s">
        <v>3</v>
      </c>
      <c r="B3" s="45" t="s">
        <v>4</v>
      </c>
      <c r="C3" s="45" t="s">
        <v>121</v>
      </c>
      <c r="D3" s="45" t="s">
        <v>93</v>
      </c>
      <c r="E3" s="45" t="s">
        <v>83</v>
      </c>
      <c r="F3" s="46" t="s">
        <v>8</v>
      </c>
      <c r="G3" s="45" t="s">
        <v>84</v>
      </c>
      <c r="H3" s="46" t="s">
        <v>12</v>
      </c>
      <c r="I3" s="45" t="s">
        <v>86</v>
      </c>
      <c r="J3" s="45" t="s">
        <v>87</v>
      </c>
      <c r="K3" s="46" t="s">
        <v>95</v>
      </c>
      <c r="L3" s="46" t="s">
        <v>88</v>
      </c>
      <c r="M3" s="45" t="s">
        <v>15</v>
      </c>
      <c r="N3" s="46" t="s">
        <v>16</v>
      </c>
      <c r="O3" s="45" t="s">
        <v>92</v>
      </c>
      <c r="P3" s="45" t="s">
        <v>90</v>
      </c>
      <c r="Q3" s="46" t="s">
        <v>98</v>
      </c>
      <c r="R3" s="46" t="s">
        <v>91</v>
      </c>
      <c r="S3" s="55" t="s">
        <v>108</v>
      </c>
      <c r="T3" s="52" t="s">
        <v>106</v>
      </c>
      <c r="U3" s="52" t="s">
        <v>107</v>
      </c>
      <c r="V3" s="45" t="s">
        <v>89</v>
      </c>
      <c r="W3" s="46" t="s">
        <v>82</v>
      </c>
      <c r="X3" s="43"/>
      <c r="Y3" s="44"/>
      <c r="Z3" s="44"/>
      <c r="AA3" s="44"/>
    </row>
    <row r="4" spans="1:29" ht="36" customHeight="1" x14ac:dyDescent="0.25">
      <c r="A4" s="12">
        <v>1535</v>
      </c>
      <c r="B4" s="13" t="s">
        <v>24</v>
      </c>
      <c r="C4" s="12" t="s">
        <v>25</v>
      </c>
      <c r="D4" s="12">
        <v>6</v>
      </c>
      <c r="E4" s="12">
        <v>6</v>
      </c>
      <c r="F4" s="15"/>
      <c r="G4" s="12">
        <v>6</v>
      </c>
      <c r="H4" s="15"/>
      <c r="I4" s="17">
        <v>389859280</v>
      </c>
      <c r="J4" s="18">
        <v>0</v>
      </c>
      <c r="K4" s="28">
        <v>448819000</v>
      </c>
      <c r="L4" s="15"/>
      <c r="M4" s="12" t="s">
        <v>26</v>
      </c>
      <c r="N4" s="15" t="s">
        <v>26</v>
      </c>
      <c r="O4" s="21">
        <v>0.25</v>
      </c>
      <c r="P4" s="21">
        <v>0.25</v>
      </c>
      <c r="Q4" s="76">
        <v>0</v>
      </c>
      <c r="R4" s="25">
        <v>0</v>
      </c>
      <c r="S4" s="53">
        <v>0</v>
      </c>
      <c r="T4" s="51">
        <f>O4+Q4</f>
        <v>0.25</v>
      </c>
      <c r="U4" s="51">
        <f t="shared" ref="U4:U29" si="0">P4+R4</f>
        <v>0.25</v>
      </c>
      <c r="V4" s="13"/>
      <c r="W4" s="13"/>
    </row>
    <row r="5" spans="1:29" ht="39" customHeight="1" x14ac:dyDescent="0.25">
      <c r="A5" s="12">
        <v>1536</v>
      </c>
      <c r="B5" s="13" t="s">
        <v>29</v>
      </c>
      <c r="C5" s="14" t="s">
        <v>30</v>
      </c>
      <c r="D5" s="14">
        <v>6500</v>
      </c>
      <c r="E5" s="14">
        <v>6500</v>
      </c>
      <c r="F5" s="15">
        <v>6500</v>
      </c>
      <c r="G5" s="14">
        <v>6500</v>
      </c>
      <c r="H5" s="15">
        <v>6500</v>
      </c>
      <c r="I5" s="18">
        <v>10010961516</v>
      </c>
      <c r="J5" s="18">
        <v>8187735542</v>
      </c>
      <c r="K5" s="48">
        <v>5861825000</v>
      </c>
      <c r="L5" s="20">
        <v>807641335</v>
      </c>
      <c r="M5" s="12" t="s">
        <v>31</v>
      </c>
      <c r="N5" s="15" t="s">
        <v>31</v>
      </c>
      <c r="O5" s="21">
        <v>0.25</v>
      </c>
      <c r="P5" s="23">
        <v>0.25</v>
      </c>
      <c r="Q5" s="78">
        <f>25%*9/12</f>
        <v>0.1875</v>
      </c>
      <c r="R5" s="24">
        <f>25%*9/12</f>
        <v>0.1875</v>
      </c>
      <c r="S5" s="53">
        <v>6500</v>
      </c>
      <c r="T5" s="51">
        <f>O5+Q5</f>
        <v>0.4375</v>
      </c>
      <c r="U5" s="51">
        <f>P5+R5</f>
        <v>0.4375</v>
      </c>
      <c r="V5" s="13"/>
      <c r="W5" s="13"/>
      <c r="AC5" s="74"/>
    </row>
    <row r="6" spans="1:29" ht="37.5" customHeight="1" x14ac:dyDescent="0.25">
      <c r="A6" s="12">
        <v>1537</v>
      </c>
      <c r="B6" s="13" t="s">
        <v>33</v>
      </c>
      <c r="C6" s="12" t="s">
        <v>25</v>
      </c>
      <c r="D6" s="12">
        <v>250</v>
      </c>
      <c r="E6" s="12">
        <v>250</v>
      </c>
      <c r="F6" s="15">
        <v>0</v>
      </c>
      <c r="G6" s="12">
        <v>0</v>
      </c>
      <c r="H6" s="15">
        <v>0</v>
      </c>
      <c r="I6" s="18">
        <v>625898231</v>
      </c>
      <c r="J6" s="18">
        <v>0</v>
      </c>
      <c r="K6" s="28">
        <v>730280000</v>
      </c>
      <c r="L6" s="15"/>
      <c r="M6" s="12" t="s">
        <v>26</v>
      </c>
      <c r="N6" s="15" t="s">
        <v>26</v>
      </c>
      <c r="O6" s="21">
        <v>0.25</v>
      </c>
      <c r="P6" s="21">
        <v>0.25</v>
      </c>
      <c r="Q6" s="76">
        <v>0</v>
      </c>
      <c r="R6" s="25">
        <v>0</v>
      </c>
      <c r="S6" s="53">
        <f t="shared" ref="S6:S24" si="1">E6+F6</f>
        <v>250</v>
      </c>
      <c r="T6" s="51">
        <f>O6+Q6</f>
        <v>0.25</v>
      </c>
      <c r="U6" s="51">
        <f>P6+R6</f>
        <v>0.25</v>
      </c>
      <c r="V6" s="13" t="s">
        <v>34</v>
      </c>
      <c r="W6" s="13" t="s">
        <v>34</v>
      </c>
    </row>
    <row r="7" spans="1:29" ht="30.75" customHeight="1" x14ac:dyDescent="0.25">
      <c r="A7" s="12">
        <v>1538</v>
      </c>
      <c r="B7" s="13" t="s">
        <v>36</v>
      </c>
      <c r="C7" s="12" t="s">
        <v>30</v>
      </c>
      <c r="D7" s="12">
        <v>1</v>
      </c>
      <c r="E7" s="12">
        <v>0</v>
      </c>
      <c r="F7" s="15">
        <v>0</v>
      </c>
      <c r="G7" s="12">
        <v>0</v>
      </c>
      <c r="H7" s="15">
        <v>0</v>
      </c>
      <c r="I7" s="18">
        <v>49600000</v>
      </c>
      <c r="J7" s="18">
        <v>40000000</v>
      </c>
      <c r="K7" s="28">
        <v>3116797</v>
      </c>
      <c r="L7" s="16"/>
      <c r="M7" s="12" t="s">
        <v>26</v>
      </c>
      <c r="N7" s="15" t="s">
        <v>26</v>
      </c>
      <c r="O7" s="21">
        <v>0</v>
      </c>
      <c r="P7" s="21">
        <v>0</v>
      </c>
      <c r="Q7" s="76">
        <v>0</v>
      </c>
      <c r="R7" s="25">
        <v>0</v>
      </c>
      <c r="S7" s="53">
        <f t="shared" si="1"/>
        <v>0</v>
      </c>
      <c r="T7" s="51">
        <f t="shared" ref="T4:T29" si="2">O7+Q7</f>
        <v>0</v>
      </c>
      <c r="U7" s="51">
        <f t="shared" si="0"/>
        <v>0</v>
      </c>
      <c r="V7" s="13" t="s">
        <v>37</v>
      </c>
      <c r="W7" s="13" t="s">
        <v>37</v>
      </c>
      <c r="AA7" s="73"/>
      <c r="AB7" s="73"/>
    </row>
    <row r="8" spans="1:29" ht="27.75" customHeight="1" x14ac:dyDescent="0.25">
      <c r="A8" s="12">
        <v>1539</v>
      </c>
      <c r="B8" s="13" t="s">
        <v>39</v>
      </c>
      <c r="C8" s="12" t="s">
        <v>25</v>
      </c>
      <c r="D8" s="12">
        <v>7</v>
      </c>
      <c r="E8" s="12">
        <v>7</v>
      </c>
      <c r="F8" s="15">
        <v>0</v>
      </c>
      <c r="G8" s="12">
        <v>0</v>
      </c>
      <c r="H8" s="15">
        <v>0</v>
      </c>
      <c r="I8" s="18">
        <v>344251000</v>
      </c>
      <c r="J8" s="18">
        <v>0</v>
      </c>
      <c r="K8" s="28">
        <v>402895000</v>
      </c>
      <c r="L8" s="15"/>
      <c r="M8" s="12" t="s">
        <v>26</v>
      </c>
      <c r="N8" s="15" t="s">
        <v>26</v>
      </c>
      <c r="O8" s="21">
        <v>0.25</v>
      </c>
      <c r="P8" s="21">
        <v>0.25</v>
      </c>
      <c r="Q8" s="76">
        <v>0</v>
      </c>
      <c r="R8" s="25">
        <v>0</v>
      </c>
      <c r="S8" s="53">
        <f t="shared" si="1"/>
        <v>7</v>
      </c>
      <c r="T8" s="51">
        <f t="shared" si="2"/>
        <v>0.25</v>
      </c>
      <c r="U8" s="51">
        <f t="shared" si="0"/>
        <v>0.25</v>
      </c>
      <c r="V8" s="13" t="s">
        <v>40</v>
      </c>
      <c r="W8" s="13" t="s">
        <v>40</v>
      </c>
    </row>
    <row r="9" spans="1:29" ht="31.5" customHeight="1" x14ac:dyDescent="0.25">
      <c r="A9" s="12">
        <v>1540</v>
      </c>
      <c r="B9" s="13" t="s">
        <v>42</v>
      </c>
      <c r="C9" s="12" t="s">
        <v>25</v>
      </c>
      <c r="D9" s="12">
        <v>2</v>
      </c>
      <c r="E9" s="12">
        <v>4</v>
      </c>
      <c r="F9" s="15">
        <v>0</v>
      </c>
      <c r="G9" s="12">
        <v>0</v>
      </c>
      <c r="H9" s="15">
        <v>0</v>
      </c>
      <c r="I9" s="18">
        <v>153352098</v>
      </c>
      <c r="J9" s="18">
        <v>0</v>
      </c>
      <c r="K9" s="30">
        <v>1345612230</v>
      </c>
      <c r="L9" s="15"/>
      <c r="M9" s="12" t="s">
        <v>26</v>
      </c>
      <c r="N9" s="15" t="s">
        <v>26</v>
      </c>
      <c r="O9" s="21">
        <v>0.5</v>
      </c>
      <c r="P9" s="21">
        <v>0</v>
      </c>
      <c r="Q9" s="77">
        <v>0.125</v>
      </c>
      <c r="R9" s="25">
        <v>0</v>
      </c>
      <c r="S9" s="53">
        <f t="shared" si="1"/>
        <v>4</v>
      </c>
      <c r="T9" s="51">
        <f t="shared" si="2"/>
        <v>0.625</v>
      </c>
      <c r="U9" s="51">
        <f t="shared" si="0"/>
        <v>0</v>
      </c>
      <c r="V9" s="13"/>
      <c r="W9" s="13"/>
    </row>
    <row r="10" spans="1:29" ht="33" customHeight="1" x14ac:dyDescent="0.25">
      <c r="A10" s="12">
        <v>1540</v>
      </c>
      <c r="B10" s="13" t="s">
        <v>43</v>
      </c>
      <c r="C10" s="12" t="s">
        <v>25</v>
      </c>
      <c r="D10" s="12">
        <v>2</v>
      </c>
      <c r="E10" s="12">
        <v>1</v>
      </c>
      <c r="F10" s="15">
        <v>0</v>
      </c>
      <c r="G10" s="12">
        <v>0</v>
      </c>
      <c r="H10" s="15">
        <v>0</v>
      </c>
      <c r="I10" s="18">
        <v>18385000</v>
      </c>
      <c r="J10" s="18">
        <v>0</v>
      </c>
      <c r="K10" s="30">
        <v>891150500</v>
      </c>
      <c r="L10" s="15"/>
      <c r="M10" s="12" t="s">
        <v>26</v>
      </c>
      <c r="N10" s="15" t="s">
        <v>26</v>
      </c>
      <c r="O10" s="21">
        <v>0.13</v>
      </c>
      <c r="P10" s="21">
        <v>0</v>
      </c>
      <c r="Q10" s="76">
        <v>0</v>
      </c>
      <c r="R10" s="25">
        <v>0</v>
      </c>
      <c r="S10" s="53">
        <f t="shared" si="1"/>
        <v>1</v>
      </c>
      <c r="T10" s="51">
        <f t="shared" si="2"/>
        <v>0.13</v>
      </c>
      <c r="U10" s="51">
        <f t="shared" si="0"/>
        <v>0</v>
      </c>
      <c r="V10" s="13"/>
      <c r="W10" s="13"/>
    </row>
    <row r="11" spans="1:29" ht="65.25" customHeight="1" x14ac:dyDescent="0.25">
      <c r="A11" s="12">
        <v>1540</v>
      </c>
      <c r="B11" s="13" t="s">
        <v>44</v>
      </c>
      <c r="C11" s="12" t="s">
        <v>25</v>
      </c>
      <c r="D11" s="12">
        <v>500</v>
      </c>
      <c r="E11" s="12">
        <v>500</v>
      </c>
      <c r="F11" s="15">
        <v>0</v>
      </c>
      <c r="G11" s="12">
        <v>0</v>
      </c>
      <c r="H11" s="15">
        <v>0</v>
      </c>
      <c r="I11" s="18">
        <v>340530900</v>
      </c>
      <c r="J11" s="18">
        <v>0</v>
      </c>
      <c r="K11" s="28">
        <v>58317270</v>
      </c>
      <c r="L11" s="15"/>
      <c r="M11" s="12" t="s">
        <v>26</v>
      </c>
      <c r="N11" s="15" t="s">
        <v>26</v>
      </c>
      <c r="O11" s="21">
        <v>0.25</v>
      </c>
      <c r="P11" s="21">
        <v>0</v>
      </c>
      <c r="Q11" s="76">
        <v>0</v>
      </c>
      <c r="R11" s="25">
        <v>0</v>
      </c>
      <c r="S11" s="53">
        <f t="shared" si="1"/>
        <v>500</v>
      </c>
      <c r="T11" s="51">
        <f t="shared" si="2"/>
        <v>0.25</v>
      </c>
      <c r="U11" s="51">
        <f t="shared" si="0"/>
        <v>0</v>
      </c>
      <c r="V11" s="13" t="s">
        <v>45</v>
      </c>
      <c r="W11" s="13" t="s">
        <v>45</v>
      </c>
    </row>
    <row r="12" spans="1:29" ht="72" customHeight="1" x14ac:dyDescent="0.25">
      <c r="A12" s="12">
        <v>1540</v>
      </c>
      <c r="B12" s="13" t="s">
        <v>46</v>
      </c>
      <c r="C12" s="12" t="s">
        <v>25</v>
      </c>
      <c r="D12" s="12">
        <v>500</v>
      </c>
      <c r="E12" s="12">
        <v>1000</v>
      </c>
      <c r="F12" s="15">
        <v>0</v>
      </c>
      <c r="G12" s="12">
        <v>0</v>
      </c>
      <c r="H12" s="15">
        <v>0</v>
      </c>
      <c r="I12" s="19"/>
      <c r="J12" s="19"/>
      <c r="K12" s="28">
        <v>189000000</v>
      </c>
      <c r="L12" s="15"/>
      <c r="M12" s="12"/>
      <c r="N12" s="15"/>
      <c r="O12" s="21">
        <v>0.5</v>
      </c>
      <c r="P12" s="21">
        <v>0</v>
      </c>
      <c r="Q12" s="76">
        <v>0</v>
      </c>
      <c r="R12" s="25">
        <v>0</v>
      </c>
      <c r="S12" s="53">
        <f t="shared" si="1"/>
        <v>1000</v>
      </c>
      <c r="T12" s="51">
        <f t="shared" si="2"/>
        <v>0.5</v>
      </c>
      <c r="U12" s="51">
        <f t="shared" si="0"/>
        <v>0</v>
      </c>
      <c r="V12" s="13"/>
      <c r="W12" s="13" t="s">
        <v>133</v>
      </c>
    </row>
    <row r="13" spans="1:29" ht="78" customHeight="1" x14ac:dyDescent="0.25">
      <c r="A13" s="12">
        <v>1541</v>
      </c>
      <c r="B13" s="13" t="s">
        <v>48</v>
      </c>
      <c r="C13" s="12" t="s">
        <v>25</v>
      </c>
      <c r="D13" s="12">
        <v>137</v>
      </c>
      <c r="E13" s="12">
        <v>0</v>
      </c>
      <c r="F13" s="15">
        <v>0</v>
      </c>
      <c r="G13" s="12">
        <v>0</v>
      </c>
      <c r="H13" s="15">
        <v>0</v>
      </c>
      <c r="I13" s="19"/>
      <c r="J13" s="19"/>
      <c r="K13" s="28">
        <v>586183000</v>
      </c>
      <c r="L13" s="15"/>
      <c r="M13" s="12"/>
      <c r="N13" s="15"/>
      <c r="O13" s="21">
        <v>0</v>
      </c>
      <c r="P13" s="21">
        <v>0</v>
      </c>
      <c r="Q13" s="76">
        <v>0</v>
      </c>
      <c r="R13" s="25">
        <v>0</v>
      </c>
      <c r="S13" s="53">
        <f t="shared" si="1"/>
        <v>0</v>
      </c>
      <c r="T13" s="51">
        <f t="shared" si="2"/>
        <v>0</v>
      </c>
      <c r="U13" s="51">
        <f t="shared" si="0"/>
        <v>0</v>
      </c>
      <c r="V13" s="13" t="s">
        <v>49</v>
      </c>
      <c r="W13" s="13" t="s">
        <v>49</v>
      </c>
    </row>
    <row r="14" spans="1:29" ht="63" customHeight="1" x14ac:dyDescent="0.25">
      <c r="A14" s="12">
        <v>1543</v>
      </c>
      <c r="B14" s="13" t="s">
        <v>51</v>
      </c>
      <c r="C14" s="12" t="s">
        <v>25</v>
      </c>
      <c r="D14" s="12">
        <v>15</v>
      </c>
      <c r="E14" s="12">
        <v>28</v>
      </c>
      <c r="F14" s="15">
        <v>0</v>
      </c>
      <c r="G14" s="12">
        <v>0</v>
      </c>
      <c r="H14" s="15">
        <v>0</v>
      </c>
      <c r="I14" s="18">
        <v>4587990102</v>
      </c>
      <c r="J14" s="18">
        <v>39458025</v>
      </c>
      <c r="K14" s="28">
        <v>5861825000</v>
      </c>
      <c r="L14" s="16"/>
      <c r="M14" s="12" t="s">
        <v>26</v>
      </c>
      <c r="N14" s="15" t="s">
        <v>26</v>
      </c>
      <c r="O14" s="21">
        <v>0.47</v>
      </c>
      <c r="P14" s="21">
        <v>0</v>
      </c>
      <c r="Q14" s="76">
        <v>0</v>
      </c>
      <c r="R14" s="25">
        <v>0</v>
      </c>
      <c r="S14" s="53">
        <f t="shared" si="1"/>
        <v>28</v>
      </c>
      <c r="T14" s="51">
        <f t="shared" si="2"/>
        <v>0.47</v>
      </c>
      <c r="U14" s="51">
        <f t="shared" si="0"/>
        <v>0</v>
      </c>
      <c r="V14" s="13" t="s">
        <v>52</v>
      </c>
      <c r="W14" s="13" t="s">
        <v>52</v>
      </c>
    </row>
    <row r="15" spans="1:29" ht="42" customHeight="1" x14ac:dyDescent="0.25">
      <c r="A15" s="12">
        <v>1544</v>
      </c>
      <c r="B15" s="13" t="s">
        <v>54</v>
      </c>
      <c r="C15" s="12" t="s">
        <v>25</v>
      </c>
      <c r="D15" s="12">
        <v>2</v>
      </c>
      <c r="E15" s="12">
        <v>6.9279999999999999</v>
      </c>
      <c r="F15" s="15">
        <v>0</v>
      </c>
      <c r="G15" s="12">
        <v>0.34</v>
      </c>
      <c r="H15" s="15">
        <v>0</v>
      </c>
      <c r="I15" s="18">
        <v>4796504459</v>
      </c>
      <c r="J15" s="18">
        <v>14016230</v>
      </c>
      <c r="K15" s="28">
        <v>1571166667</v>
      </c>
      <c r="L15" s="47">
        <v>4066667</v>
      </c>
      <c r="M15" s="12" t="s">
        <v>26</v>
      </c>
      <c r="N15" s="15" t="s">
        <v>26</v>
      </c>
      <c r="O15" s="21">
        <v>0.87</v>
      </c>
      <c r="P15" s="21">
        <v>0</v>
      </c>
      <c r="Q15" s="76">
        <v>0</v>
      </c>
      <c r="R15" s="25">
        <v>0</v>
      </c>
      <c r="S15" s="53">
        <f t="shared" si="1"/>
        <v>6.9279999999999999</v>
      </c>
      <c r="T15" s="51">
        <f t="shared" si="2"/>
        <v>0.87</v>
      </c>
      <c r="U15" s="51">
        <f t="shared" si="0"/>
        <v>0</v>
      </c>
      <c r="V15" s="13" t="s">
        <v>37</v>
      </c>
      <c r="W15" s="13" t="s">
        <v>37</v>
      </c>
    </row>
    <row r="16" spans="1:29" ht="43.5" customHeight="1" x14ac:dyDescent="0.25">
      <c r="A16" s="12">
        <v>1544</v>
      </c>
      <c r="B16" s="13" t="s">
        <v>55</v>
      </c>
      <c r="C16" s="12" t="s">
        <v>25</v>
      </c>
      <c r="D16" s="12">
        <v>6</v>
      </c>
      <c r="E16" s="12">
        <v>15</v>
      </c>
      <c r="F16" s="15">
        <v>0</v>
      </c>
      <c r="G16" s="12">
        <v>0</v>
      </c>
      <c r="H16" s="15">
        <v>0</v>
      </c>
      <c r="I16" s="18">
        <v>13798238521</v>
      </c>
      <c r="J16" s="18">
        <v>7090520346</v>
      </c>
      <c r="K16" s="28">
        <v>20634315449</v>
      </c>
      <c r="L16" s="16"/>
      <c r="M16" s="12" t="s">
        <v>26</v>
      </c>
      <c r="N16" s="15" t="s">
        <v>26</v>
      </c>
      <c r="O16" s="21">
        <v>0.63</v>
      </c>
      <c r="P16" s="21">
        <v>0</v>
      </c>
      <c r="Q16" s="76">
        <v>0</v>
      </c>
      <c r="R16" s="25">
        <v>0</v>
      </c>
      <c r="S16" s="53">
        <f t="shared" si="1"/>
        <v>15</v>
      </c>
      <c r="T16" s="51">
        <f t="shared" si="2"/>
        <v>0.63</v>
      </c>
      <c r="U16" s="51">
        <f t="shared" si="0"/>
        <v>0</v>
      </c>
      <c r="V16" s="13" t="s">
        <v>56</v>
      </c>
      <c r="W16" s="13" t="s">
        <v>56</v>
      </c>
    </row>
    <row r="17" spans="1:23" ht="54.75" customHeight="1" x14ac:dyDescent="0.25">
      <c r="A17" s="12">
        <v>1544</v>
      </c>
      <c r="B17" s="13" t="s">
        <v>57</v>
      </c>
      <c r="C17" s="12" t="s">
        <v>25</v>
      </c>
      <c r="D17" s="50">
        <v>3.75</v>
      </c>
      <c r="E17" s="50">
        <v>3.75</v>
      </c>
      <c r="F17" s="15">
        <v>0</v>
      </c>
      <c r="G17" s="12">
        <v>0</v>
      </c>
      <c r="H17" s="15">
        <v>0</v>
      </c>
      <c r="I17" s="18">
        <v>550000000</v>
      </c>
      <c r="J17" s="18">
        <v>0</v>
      </c>
      <c r="K17" s="28">
        <f>'[1]PAA 2018'!$K$72+'[1]PAA 2018'!$K$73</f>
        <v>960000000</v>
      </c>
      <c r="L17" s="15"/>
      <c r="M17" s="12" t="s">
        <v>26</v>
      </c>
      <c r="N17" s="15" t="s">
        <v>26</v>
      </c>
      <c r="O17" s="21">
        <v>0.25</v>
      </c>
      <c r="P17" s="21">
        <v>0</v>
      </c>
      <c r="Q17" s="76">
        <v>0</v>
      </c>
      <c r="R17" s="25">
        <v>0</v>
      </c>
      <c r="S17" s="53">
        <f t="shared" si="1"/>
        <v>3.75</v>
      </c>
      <c r="T17" s="51">
        <f t="shared" si="2"/>
        <v>0.25</v>
      </c>
      <c r="U17" s="51">
        <f t="shared" si="0"/>
        <v>0</v>
      </c>
      <c r="V17" s="13"/>
      <c r="W17" s="13"/>
    </row>
    <row r="18" spans="1:23" ht="53.25" customHeight="1" x14ac:dyDescent="0.25">
      <c r="A18" s="12">
        <v>1544</v>
      </c>
      <c r="B18" s="13" t="s">
        <v>58</v>
      </c>
      <c r="C18" s="12" t="s">
        <v>25</v>
      </c>
      <c r="D18" s="12">
        <v>5000</v>
      </c>
      <c r="E18" s="12">
        <v>5000</v>
      </c>
      <c r="F18" s="15">
        <v>0</v>
      </c>
      <c r="G18" s="12">
        <v>0</v>
      </c>
      <c r="H18" s="15">
        <v>0</v>
      </c>
      <c r="I18" s="18">
        <v>950000000</v>
      </c>
      <c r="J18" s="18">
        <v>0</v>
      </c>
      <c r="K18" s="33">
        <f>354935551-71166667</f>
        <v>283768884</v>
      </c>
      <c r="L18" s="15"/>
      <c r="M18" s="12" t="s">
        <v>26</v>
      </c>
      <c r="N18" s="15" t="s">
        <v>26</v>
      </c>
      <c r="O18" s="21">
        <v>0.25</v>
      </c>
      <c r="P18" s="21">
        <v>0</v>
      </c>
      <c r="Q18" s="76">
        <v>0</v>
      </c>
      <c r="R18" s="25">
        <v>0</v>
      </c>
      <c r="S18" s="53">
        <f t="shared" si="1"/>
        <v>5000</v>
      </c>
      <c r="T18" s="51">
        <f t="shared" si="2"/>
        <v>0.25</v>
      </c>
      <c r="U18" s="51">
        <f t="shared" si="0"/>
        <v>0</v>
      </c>
      <c r="V18" s="13"/>
      <c r="W18" s="13"/>
    </row>
    <row r="19" spans="1:23" ht="60" x14ac:dyDescent="0.25">
      <c r="A19" s="12">
        <v>1545</v>
      </c>
      <c r="B19" s="13" t="s">
        <v>60</v>
      </c>
      <c r="C19" s="12" t="s">
        <v>25</v>
      </c>
      <c r="D19" s="12">
        <v>1</v>
      </c>
      <c r="E19" s="12">
        <v>1</v>
      </c>
      <c r="F19" s="15">
        <v>0</v>
      </c>
      <c r="G19" s="12">
        <v>0</v>
      </c>
      <c r="H19" s="15">
        <v>0</v>
      </c>
      <c r="I19" s="18">
        <v>1941089000</v>
      </c>
      <c r="J19" s="18">
        <v>41983833</v>
      </c>
      <c r="K19" s="28">
        <f>'[1]PAA 2018'!$K$78+'[1]PAA 2018'!$K$79</f>
        <v>2509113000</v>
      </c>
      <c r="L19" s="15"/>
      <c r="M19" s="12" t="s">
        <v>26</v>
      </c>
      <c r="N19" s="15" t="s">
        <v>26</v>
      </c>
      <c r="O19" s="21">
        <v>0.25</v>
      </c>
      <c r="P19" s="21">
        <v>0</v>
      </c>
      <c r="Q19" s="76">
        <v>0</v>
      </c>
      <c r="R19" s="25">
        <v>0</v>
      </c>
      <c r="S19" s="53">
        <f t="shared" si="1"/>
        <v>1</v>
      </c>
      <c r="T19" s="51">
        <f t="shared" si="2"/>
        <v>0.25</v>
      </c>
      <c r="U19" s="51">
        <f t="shared" si="0"/>
        <v>0</v>
      </c>
      <c r="V19" s="13"/>
      <c r="W19" s="13"/>
    </row>
    <row r="20" spans="1:23" ht="30" x14ac:dyDescent="0.25">
      <c r="A20" s="12">
        <v>1545</v>
      </c>
      <c r="B20" s="13" t="s">
        <v>61</v>
      </c>
      <c r="C20" s="12" t="s">
        <v>25</v>
      </c>
      <c r="D20" s="12">
        <v>1000</v>
      </c>
      <c r="E20" s="12">
        <v>1000</v>
      </c>
      <c r="F20" s="15">
        <v>0</v>
      </c>
      <c r="G20" s="12">
        <v>1000</v>
      </c>
      <c r="H20" s="15">
        <v>0</v>
      </c>
      <c r="I20" s="18">
        <v>390300238</v>
      </c>
      <c r="J20" s="18">
        <v>0</v>
      </c>
      <c r="K20" s="28">
        <f>'[1]PAA 2018'!$K$80+'[1]PAA 2018'!$K$81</f>
        <v>421800000</v>
      </c>
      <c r="L20" s="15"/>
      <c r="M20" s="12" t="s">
        <v>26</v>
      </c>
      <c r="N20" s="15" t="s">
        <v>26</v>
      </c>
      <c r="O20" s="21">
        <v>0.25</v>
      </c>
      <c r="P20" s="21">
        <v>0.25</v>
      </c>
      <c r="Q20" s="76">
        <v>0</v>
      </c>
      <c r="R20" s="25">
        <v>0</v>
      </c>
      <c r="S20" s="53">
        <f t="shared" si="1"/>
        <v>1000</v>
      </c>
      <c r="T20" s="51">
        <f t="shared" si="2"/>
        <v>0.25</v>
      </c>
      <c r="U20" s="51">
        <f t="shared" si="0"/>
        <v>0.25</v>
      </c>
      <c r="V20" s="13"/>
      <c r="W20" s="13"/>
    </row>
    <row r="21" spans="1:23" ht="27.75" customHeight="1" x14ac:dyDescent="0.25">
      <c r="A21" s="12">
        <v>1546</v>
      </c>
      <c r="B21" s="13" t="s">
        <v>63</v>
      </c>
      <c r="C21" s="12" t="s">
        <v>25</v>
      </c>
      <c r="D21" s="12">
        <v>250</v>
      </c>
      <c r="E21" s="12">
        <v>500</v>
      </c>
      <c r="F21" s="15">
        <v>0</v>
      </c>
      <c r="G21" s="12">
        <v>500</v>
      </c>
      <c r="H21" s="15">
        <v>0</v>
      </c>
      <c r="I21" s="18">
        <v>81066952</v>
      </c>
      <c r="J21" s="18">
        <v>0</v>
      </c>
      <c r="K21" s="28">
        <v>365123896</v>
      </c>
      <c r="L21" s="16"/>
      <c r="M21" s="12" t="s">
        <v>26</v>
      </c>
      <c r="N21" s="15" t="s">
        <v>26</v>
      </c>
      <c r="O21" s="21">
        <v>0.5</v>
      </c>
      <c r="P21" s="21">
        <v>0.5</v>
      </c>
      <c r="Q21" s="76">
        <v>0</v>
      </c>
      <c r="R21" s="25">
        <v>0</v>
      </c>
      <c r="S21" s="53">
        <f t="shared" si="1"/>
        <v>500</v>
      </c>
      <c r="T21" s="51">
        <f t="shared" si="2"/>
        <v>0.5</v>
      </c>
      <c r="U21" s="51">
        <f t="shared" si="0"/>
        <v>0.5</v>
      </c>
      <c r="V21" s="13" t="s">
        <v>64</v>
      </c>
      <c r="W21" s="13" t="s">
        <v>64</v>
      </c>
    </row>
    <row r="22" spans="1:23" ht="51" customHeight="1" x14ac:dyDescent="0.25">
      <c r="A22" s="12">
        <v>1546</v>
      </c>
      <c r="B22" s="13" t="s">
        <v>65</v>
      </c>
      <c r="C22" s="12" t="s">
        <v>25</v>
      </c>
      <c r="D22" s="12">
        <v>1250</v>
      </c>
      <c r="E22" s="12">
        <v>2187</v>
      </c>
      <c r="F22" s="15">
        <v>0</v>
      </c>
      <c r="G22" s="12">
        <v>2187</v>
      </c>
      <c r="H22" s="15">
        <v>0</v>
      </c>
      <c r="I22" s="18">
        <v>262506648</v>
      </c>
      <c r="J22" s="18">
        <v>0</v>
      </c>
      <c r="K22" s="38">
        <v>37771104</v>
      </c>
      <c r="L22" s="15"/>
      <c r="M22" s="12" t="s">
        <v>26</v>
      </c>
      <c r="N22" s="15" t="s">
        <v>26</v>
      </c>
      <c r="O22" s="21">
        <v>0.44</v>
      </c>
      <c r="P22" s="21">
        <v>0.44</v>
      </c>
      <c r="Q22" s="76">
        <v>0</v>
      </c>
      <c r="R22" s="25">
        <v>0</v>
      </c>
      <c r="S22" s="53">
        <f t="shared" si="1"/>
        <v>2187</v>
      </c>
      <c r="T22" s="51">
        <f t="shared" si="2"/>
        <v>0.44</v>
      </c>
      <c r="U22" s="51">
        <f t="shared" si="0"/>
        <v>0.44</v>
      </c>
      <c r="V22" s="13" t="s">
        <v>66</v>
      </c>
      <c r="W22" s="13" t="s">
        <v>66</v>
      </c>
    </row>
    <row r="23" spans="1:23" ht="30.75" customHeight="1" x14ac:dyDescent="0.25">
      <c r="A23" s="12">
        <v>1547</v>
      </c>
      <c r="B23" s="13" t="s">
        <v>68</v>
      </c>
      <c r="C23" s="12" t="s">
        <v>25</v>
      </c>
      <c r="D23" s="12">
        <v>1</v>
      </c>
      <c r="E23" s="12">
        <v>1</v>
      </c>
      <c r="F23" s="15">
        <v>0</v>
      </c>
      <c r="G23" s="12">
        <v>1</v>
      </c>
      <c r="H23" s="15">
        <v>0</v>
      </c>
      <c r="I23" s="18">
        <v>161370000</v>
      </c>
      <c r="J23" s="18">
        <v>0</v>
      </c>
      <c r="K23" s="28">
        <v>202103000</v>
      </c>
      <c r="L23" s="15"/>
      <c r="M23" s="12" t="s">
        <v>26</v>
      </c>
      <c r="N23" s="15" t="s">
        <v>26</v>
      </c>
      <c r="O23" s="21">
        <v>0.25</v>
      </c>
      <c r="P23" s="21">
        <v>0.25</v>
      </c>
      <c r="Q23" s="76">
        <v>0</v>
      </c>
      <c r="R23" s="25">
        <v>0</v>
      </c>
      <c r="S23" s="53">
        <f t="shared" si="1"/>
        <v>1</v>
      </c>
      <c r="T23" s="51">
        <f t="shared" si="2"/>
        <v>0.25</v>
      </c>
      <c r="U23" s="51">
        <f t="shared" si="0"/>
        <v>0.25</v>
      </c>
      <c r="V23" s="13" t="s">
        <v>69</v>
      </c>
      <c r="W23" s="13" t="s">
        <v>69</v>
      </c>
    </row>
    <row r="24" spans="1:23" ht="30" x14ac:dyDescent="0.25">
      <c r="A24" s="12">
        <v>1548</v>
      </c>
      <c r="B24" s="13" t="s">
        <v>71</v>
      </c>
      <c r="C24" s="12" t="s">
        <v>25</v>
      </c>
      <c r="D24" s="12">
        <v>1</v>
      </c>
      <c r="E24" s="12">
        <v>0</v>
      </c>
      <c r="F24" s="15">
        <v>1</v>
      </c>
      <c r="G24" s="12">
        <v>0</v>
      </c>
      <c r="H24" s="15">
        <v>0</v>
      </c>
      <c r="I24" s="19"/>
      <c r="J24" s="19"/>
      <c r="K24" s="28">
        <v>211026000</v>
      </c>
      <c r="L24" s="15"/>
      <c r="M24" s="12"/>
      <c r="N24" s="15"/>
      <c r="O24" s="21">
        <v>0</v>
      </c>
      <c r="P24" s="21">
        <v>0</v>
      </c>
      <c r="Q24" s="79">
        <v>0.25</v>
      </c>
      <c r="R24" s="25">
        <v>0</v>
      </c>
      <c r="S24" s="53">
        <f t="shared" si="1"/>
        <v>1</v>
      </c>
      <c r="T24" s="51">
        <f t="shared" si="2"/>
        <v>0.25</v>
      </c>
      <c r="U24" s="51">
        <f t="shared" si="0"/>
        <v>0</v>
      </c>
      <c r="V24" s="13"/>
      <c r="W24" s="13"/>
    </row>
    <row r="25" spans="1:23" x14ac:dyDescent="0.25">
      <c r="A25" s="12">
        <v>1549</v>
      </c>
      <c r="B25" s="13" t="s">
        <v>73</v>
      </c>
      <c r="C25" s="14" t="s">
        <v>30</v>
      </c>
      <c r="D25" s="14">
        <v>11</v>
      </c>
      <c r="E25" s="14">
        <v>11</v>
      </c>
      <c r="F25" s="15">
        <v>11</v>
      </c>
      <c r="G25" s="14">
        <v>11</v>
      </c>
      <c r="H25" s="15">
        <v>11</v>
      </c>
      <c r="I25" s="18">
        <v>820162295</v>
      </c>
      <c r="J25" s="18">
        <v>798206495</v>
      </c>
      <c r="K25" s="28">
        <v>940526890</v>
      </c>
      <c r="L25" s="20">
        <v>207439295</v>
      </c>
      <c r="M25" s="12" t="s">
        <v>31</v>
      </c>
      <c r="N25" s="15" t="s">
        <v>26</v>
      </c>
      <c r="O25" s="21">
        <v>0.25</v>
      </c>
      <c r="P25" s="21">
        <v>0.25</v>
      </c>
      <c r="Q25" s="78">
        <f>25%*9/12</f>
        <v>0.1875</v>
      </c>
      <c r="R25" s="24">
        <f t="shared" ref="Q25:R27" si="3">25%*9/12</f>
        <v>0.1875</v>
      </c>
      <c r="S25" s="53">
        <v>11</v>
      </c>
      <c r="T25" s="51">
        <f t="shared" si="2"/>
        <v>0.4375</v>
      </c>
      <c r="U25" s="51">
        <f t="shared" si="0"/>
        <v>0.4375</v>
      </c>
      <c r="V25" s="13"/>
      <c r="W25" s="13"/>
    </row>
    <row r="26" spans="1:23" ht="20.25" customHeight="1" x14ac:dyDescent="0.25">
      <c r="A26" s="12">
        <v>1549</v>
      </c>
      <c r="B26" s="13" t="s">
        <v>74</v>
      </c>
      <c r="C26" s="14" t="s">
        <v>30</v>
      </c>
      <c r="D26" s="14">
        <v>1</v>
      </c>
      <c r="E26" s="14">
        <v>1</v>
      </c>
      <c r="F26" s="15">
        <v>1</v>
      </c>
      <c r="G26" s="14">
        <v>1</v>
      </c>
      <c r="H26" s="15">
        <v>1</v>
      </c>
      <c r="I26" s="18">
        <v>2381365025</v>
      </c>
      <c r="J26" s="18">
        <v>1606194620</v>
      </c>
      <c r="K26" s="27">
        <f>'[1]PAA 2018'!$K$91+'[1]PAA 2018'!$K$92+'[1]PAA 2018'!$K$93+'[1]PAA 2018'!$K$94</f>
        <v>836728725</v>
      </c>
      <c r="L26" s="20">
        <v>68930403</v>
      </c>
      <c r="M26" s="12" t="s">
        <v>31</v>
      </c>
      <c r="N26" s="15" t="s">
        <v>26</v>
      </c>
      <c r="O26" s="21">
        <v>0.25</v>
      </c>
      <c r="P26" s="21">
        <v>0.25</v>
      </c>
      <c r="Q26" s="78">
        <f>25%*9/12</f>
        <v>0.1875</v>
      </c>
      <c r="R26" s="24">
        <f t="shared" si="3"/>
        <v>0.1875</v>
      </c>
      <c r="S26" s="53">
        <v>1</v>
      </c>
      <c r="T26" s="51">
        <f t="shared" si="2"/>
        <v>0.4375</v>
      </c>
      <c r="U26" s="51">
        <f t="shared" si="0"/>
        <v>0.4375</v>
      </c>
      <c r="V26" s="13"/>
      <c r="W26" s="13"/>
    </row>
    <row r="27" spans="1:23" ht="30" x14ac:dyDescent="0.25">
      <c r="A27" s="12">
        <v>1549</v>
      </c>
      <c r="B27" s="13" t="s">
        <v>75</v>
      </c>
      <c r="C27" s="14" t="s">
        <v>30</v>
      </c>
      <c r="D27" s="14">
        <v>1</v>
      </c>
      <c r="E27" s="14">
        <v>1</v>
      </c>
      <c r="F27" s="15">
        <v>1</v>
      </c>
      <c r="G27" s="14">
        <v>1</v>
      </c>
      <c r="H27" s="15">
        <v>1</v>
      </c>
      <c r="I27" s="18">
        <v>1092951523</v>
      </c>
      <c r="J27" s="18">
        <v>810711337</v>
      </c>
      <c r="K27" s="40">
        <f>K37+'[1]PAA 2018'!$K$89+'[1]PAA 2018'!$K$90</f>
        <v>7124822385</v>
      </c>
      <c r="L27" s="20">
        <v>13980000</v>
      </c>
      <c r="M27" s="12" t="s">
        <v>31</v>
      </c>
      <c r="N27" s="15" t="s">
        <v>26</v>
      </c>
      <c r="O27" s="21">
        <v>0.25</v>
      </c>
      <c r="P27" s="21">
        <v>0.25</v>
      </c>
      <c r="Q27" s="78">
        <f>25%*9/12</f>
        <v>0.1875</v>
      </c>
      <c r="R27" s="24">
        <f t="shared" si="3"/>
        <v>0.1875</v>
      </c>
      <c r="S27" s="53">
        <v>1</v>
      </c>
      <c r="T27" s="51">
        <f t="shared" si="2"/>
        <v>0.4375</v>
      </c>
      <c r="U27" s="51">
        <f t="shared" si="0"/>
        <v>0.4375</v>
      </c>
      <c r="V27" s="13"/>
      <c r="W27" s="13"/>
    </row>
    <row r="28" spans="1:23" ht="75" x14ac:dyDescent="0.25">
      <c r="A28" s="12">
        <v>1550</v>
      </c>
      <c r="B28" s="13" t="s">
        <v>77</v>
      </c>
      <c r="C28" s="14" t="s">
        <v>25</v>
      </c>
      <c r="D28" s="14">
        <v>11</v>
      </c>
      <c r="E28" s="14">
        <v>11</v>
      </c>
      <c r="F28" s="15">
        <v>0</v>
      </c>
      <c r="G28" s="14">
        <v>2</v>
      </c>
      <c r="H28" s="15">
        <v>0</v>
      </c>
      <c r="I28" s="18">
        <v>797860301</v>
      </c>
      <c r="J28" s="18">
        <v>0</v>
      </c>
      <c r="K28" s="28">
        <f>'[1]PAA 2018'!$K$96+'[1]PAA 2018'!$K$97+'[1]PAA 2018'!$K$99+'[1]PAA 2018'!$K$100</f>
        <v>1307600000</v>
      </c>
      <c r="L28" s="15"/>
      <c r="M28" s="12" t="s">
        <v>26</v>
      </c>
      <c r="N28" s="15"/>
      <c r="O28" s="21">
        <v>0.25</v>
      </c>
      <c r="P28" s="21">
        <v>0</v>
      </c>
      <c r="Q28" s="77">
        <f>1/11</f>
        <v>9.0909090909090912E-2</v>
      </c>
      <c r="R28" s="25">
        <v>0</v>
      </c>
      <c r="S28" s="53">
        <f>E28+F28</f>
        <v>11</v>
      </c>
      <c r="T28" s="51">
        <f t="shared" si="2"/>
        <v>0.34090909090909094</v>
      </c>
      <c r="U28" s="51">
        <f t="shared" si="0"/>
        <v>0</v>
      </c>
      <c r="V28" s="13"/>
      <c r="W28" s="13"/>
    </row>
    <row r="29" spans="1:23" ht="60" x14ac:dyDescent="0.25">
      <c r="A29" s="12">
        <v>1550</v>
      </c>
      <c r="B29" s="13" t="s">
        <v>78</v>
      </c>
      <c r="C29" s="14" t="s">
        <v>25</v>
      </c>
      <c r="D29" s="14">
        <v>375</v>
      </c>
      <c r="E29" s="14">
        <v>375</v>
      </c>
      <c r="F29" s="15">
        <v>600</v>
      </c>
      <c r="G29" s="14">
        <v>375</v>
      </c>
      <c r="H29" s="15">
        <v>600</v>
      </c>
      <c r="I29" s="18">
        <v>199936203</v>
      </c>
      <c r="J29" s="18">
        <v>0</v>
      </c>
      <c r="K29" s="28">
        <f>'[1]PAA 2018'!$K$95+'[1]PAA 2018'!$K$98+'[1]PAA 2018'!$K$101+'[1]PAA 2018'!$K$102</f>
        <v>245193000</v>
      </c>
      <c r="L29" s="16"/>
      <c r="M29" s="12" t="s">
        <v>26</v>
      </c>
      <c r="N29" s="15" t="s">
        <v>26</v>
      </c>
      <c r="O29" s="21">
        <v>0.25</v>
      </c>
      <c r="P29" s="21">
        <v>0.25</v>
      </c>
      <c r="Q29" s="78">
        <v>0.3871</v>
      </c>
      <c r="R29" s="26">
        <v>0.3871</v>
      </c>
      <c r="S29" s="53">
        <f>E29+F29</f>
        <v>975</v>
      </c>
      <c r="T29" s="51">
        <f>O29+Q29</f>
        <v>0.6371</v>
      </c>
      <c r="U29" s="51">
        <f>P29+R29</f>
        <v>0.6371</v>
      </c>
      <c r="V29" s="13"/>
      <c r="W29" s="13"/>
    </row>
    <row r="30" spans="1:23" x14ac:dyDescent="0.25">
      <c r="O30" s="22"/>
      <c r="Q30" s="22"/>
    </row>
    <row r="31" spans="1:23" ht="58.5" customHeight="1" x14ac:dyDescent="0.25">
      <c r="K31" s="29"/>
      <c r="S31" s="75"/>
    </row>
    <row r="32" spans="1:23" x14ac:dyDescent="0.25">
      <c r="A32" s="34" t="s">
        <v>96</v>
      </c>
      <c r="B32" s="35">
        <f>'[1]PAA 2018'!$J$45+'[1]PAA 2018'!$J$46</f>
        <v>775850500</v>
      </c>
      <c r="C32" s="12">
        <v>1540</v>
      </c>
      <c r="J32" t="s">
        <v>104</v>
      </c>
      <c r="K32" s="32">
        <v>71166667</v>
      </c>
    </row>
    <row r="33" spans="1:11" ht="75" x14ac:dyDescent="0.25">
      <c r="A33" s="36" t="s">
        <v>99</v>
      </c>
      <c r="B33" s="37">
        <f>K33+K34</f>
        <v>106968884</v>
      </c>
      <c r="C33" s="12">
        <v>1544</v>
      </c>
      <c r="J33" s="1" t="s">
        <v>103</v>
      </c>
      <c r="K33" s="29">
        <f>166922567-71166667</f>
        <v>95755900</v>
      </c>
    </row>
    <row r="34" spans="1:11" ht="30" x14ac:dyDescent="0.25">
      <c r="A34" s="39" t="s">
        <v>100</v>
      </c>
      <c r="B34" s="35">
        <v>37771104</v>
      </c>
      <c r="C34" s="12">
        <v>1546</v>
      </c>
      <c r="J34" s="1" t="s">
        <v>102</v>
      </c>
      <c r="K34" s="31">
        <v>11212984</v>
      </c>
    </row>
    <row r="35" spans="1:11" x14ac:dyDescent="0.25">
      <c r="A35" s="41" t="s">
        <v>101</v>
      </c>
      <c r="B35" s="42">
        <v>4596808885</v>
      </c>
      <c r="C35" s="12">
        <v>1549</v>
      </c>
    </row>
    <row r="36" spans="1:11" ht="45" x14ac:dyDescent="0.25">
      <c r="A36" s="49" t="s">
        <v>105</v>
      </c>
      <c r="B36" s="2"/>
      <c r="C36" s="9"/>
    </row>
    <row r="37" spans="1:11" x14ac:dyDescent="0.25">
      <c r="J37" t="s">
        <v>101</v>
      </c>
      <c r="K37" s="31">
        <v>4596808885</v>
      </c>
    </row>
    <row r="38" spans="1:11" x14ac:dyDescent="0.25">
      <c r="K38" s="31">
        <v>2258013500</v>
      </c>
    </row>
  </sheetData>
  <autoFilter ref="A1:A38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opLeftCell="A3" workbookViewId="0">
      <pane xSplit="1" ySplit="1" topLeftCell="L22" activePane="bottomRight" state="frozen"/>
      <selection activeCell="A3" sqref="A3"/>
      <selection pane="topRight" activeCell="B3" sqref="B3"/>
      <selection pane="bottomLeft" activeCell="A4" sqref="A4"/>
      <selection pane="bottomRight" activeCell="R24" sqref="R24"/>
    </sheetView>
  </sheetViews>
  <sheetFormatPr baseColWidth="10" defaultRowHeight="15" x14ac:dyDescent="0.25"/>
  <cols>
    <col min="1" max="1" width="24.28515625" customWidth="1"/>
    <col min="2" max="3" width="51.85546875" style="1" customWidth="1"/>
    <col min="4" max="4" width="18.85546875" customWidth="1"/>
    <col min="5" max="5" width="17.5703125" customWidth="1"/>
    <col min="8" max="8" width="11.5703125" customWidth="1"/>
    <col min="10" max="10" width="27" customWidth="1"/>
    <col min="11" max="11" width="29.85546875" customWidth="1"/>
    <col min="12" max="12" width="27" customWidth="1"/>
    <col min="13" max="13" width="26.7109375" customWidth="1"/>
    <col min="14" max="15" width="32.28515625" customWidth="1"/>
    <col min="16" max="16" width="51" style="1" customWidth="1"/>
    <col min="17" max="17" width="56" style="1" customWidth="1"/>
  </cols>
  <sheetData>
    <row r="1" spans="1:21" x14ac:dyDescent="0.25">
      <c r="A1" t="s">
        <v>94</v>
      </c>
      <c r="F1" t="s">
        <v>94</v>
      </c>
      <c r="G1" t="s">
        <v>97</v>
      </c>
      <c r="H1" t="s">
        <v>94</v>
      </c>
      <c r="I1" t="s">
        <v>97</v>
      </c>
    </row>
    <row r="2" spans="1:21" ht="30.75" customHeight="1" x14ac:dyDescent="0.25">
      <c r="A2" t="s">
        <v>85</v>
      </c>
    </row>
    <row r="3" spans="1:21" ht="60.75" customHeight="1" x14ac:dyDescent="0.25">
      <c r="A3" s="45" t="s">
        <v>3</v>
      </c>
      <c r="B3" s="45" t="s">
        <v>4</v>
      </c>
      <c r="C3" s="56" t="s">
        <v>109</v>
      </c>
      <c r="D3" s="45" t="s">
        <v>121</v>
      </c>
      <c r="E3" s="45" t="s">
        <v>93</v>
      </c>
      <c r="F3" s="45" t="s">
        <v>83</v>
      </c>
      <c r="G3" s="46" t="s">
        <v>8</v>
      </c>
      <c r="H3" s="45" t="s">
        <v>84</v>
      </c>
      <c r="I3" s="46" t="s">
        <v>12</v>
      </c>
      <c r="J3" s="45" t="s">
        <v>132</v>
      </c>
      <c r="K3" s="45" t="s">
        <v>87</v>
      </c>
      <c r="L3" s="46" t="s">
        <v>122</v>
      </c>
      <c r="M3" s="46" t="s">
        <v>88</v>
      </c>
      <c r="N3" s="45" t="s">
        <v>125</v>
      </c>
      <c r="O3" s="45" t="s">
        <v>124</v>
      </c>
      <c r="P3" s="45" t="s">
        <v>89</v>
      </c>
      <c r="Q3" s="46" t="s">
        <v>82</v>
      </c>
      <c r="R3" s="43"/>
      <c r="S3" s="44"/>
      <c r="T3" s="44"/>
      <c r="U3" s="44"/>
    </row>
    <row r="4" spans="1:21" ht="36" customHeight="1" x14ac:dyDescent="0.25">
      <c r="A4" s="12">
        <v>1535</v>
      </c>
      <c r="B4" s="13" t="s">
        <v>24</v>
      </c>
      <c r="C4" s="57" t="s">
        <v>110</v>
      </c>
      <c r="D4" s="12" t="s">
        <v>25</v>
      </c>
      <c r="E4" s="12">
        <v>6</v>
      </c>
      <c r="F4" s="12">
        <v>6</v>
      </c>
      <c r="G4" s="15"/>
      <c r="H4" s="12">
        <v>0</v>
      </c>
      <c r="I4" s="15"/>
      <c r="J4" s="17"/>
      <c r="K4" s="18"/>
      <c r="L4" s="66"/>
      <c r="M4" s="14"/>
      <c r="N4" s="14"/>
      <c r="O4" s="14"/>
      <c r="P4" s="13"/>
      <c r="Q4" s="13"/>
    </row>
    <row r="5" spans="1:21" ht="39" customHeight="1" x14ac:dyDescent="0.25">
      <c r="A5" s="12">
        <v>1536</v>
      </c>
      <c r="B5" s="13" t="s">
        <v>29</v>
      </c>
      <c r="C5" s="57" t="s">
        <v>111</v>
      </c>
      <c r="D5" s="14" t="s">
        <v>30</v>
      </c>
      <c r="E5" s="14">
        <v>6500</v>
      </c>
      <c r="F5" s="14">
        <v>6500</v>
      </c>
      <c r="G5" s="15">
        <v>6500</v>
      </c>
      <c r="H5" s="14">
        <v>6500</v>
      </c>
      <c r="I5" s="15">
        <v>6500</v>
      </c>
      <c r="J5" s="18"/>
      <c r="K5" s="18"/>
      <c r="L5" s="66"/>
      <c r="M5" s="68"/>
      <c r="N5" s="68"/>
      <c r="O5" s="68"/>
      <c r="P5" s="13"/>
      <c r="Q5" s="13"/>
    </row>
    <row r="6" spans="1:21" ht="37.5" customHeight="1" x14ac:dyDescent="0.25">
      <c r="A6" s="12">
        <v>1537</v>
      </c>
      <c r="B6" s="13" t="s">
        <v>33</v>
      </c>
      <c r="C6" s="57" t="s">
        <v>112</v>
      </c>
      <c r="D6" s="12" t="s">
        <v>25</v>
      </c>
      <c r="E6" s="12">
        <v>250</v>
      </c>
      <c r="F6" s="12">
        <v>250</v>
      </c>
      <c r="G6" s="15">
        <v>0</v>
      </c>
      <c r="H6" s="12">
        <v>0</v>
      </c>
      <c r="I6" s="15">
        <v>0</v>
      </c>
      <c r="J6" s="18"/>
      <c r="K6" s="18"/>
      <c r="L6" s="66"/>
      <c r="M6" s="14"/>
      <c r="N6" s="14"/>
      <c r="O6" s="14"/>
      <c r="P6" s="13"/>
      <c r="Q6" s="13"/>
    </row>
    <row r="7" spans="1:21" ht="30.75" customHeight="1" x14ac:dyDescent="0.25">
      <c r="A7" s="12">
        <v>1538</v>
      </c>
      <c r="B7" s="13" t="s">
        <v>36</v>
      </c>
      <c r="C7" s="57" t="s">
        <v>113</v>
      </c>
      <c r="D7" s="12" t="s">
        <v>30</v>
      </c>
      <c r="E7" s="12">
        <v>1</v>
      </c>
      <c r="F7" s="12">
        <v>0</v>
      </c>
      <c r="G7" s="15">
        <v>0</v>
      </c>
      <c r="H7" s="12">
        <v>0</v>
      </c>
      <c r="I7" s="15">
        <v>0</v>
      </c>
      <c r="J7" s="18"/>
      <c r="K7" s="18"/>
      <c r="L7" s="66"/>
      <c r="M7" s="69"/>
      <c r="N7" s="69"/>
      <c r="O7" s="69"/>
      <c r="P7" s="13"/>
      <c r="Q7" s="13"/>
    </row>
    <row r="8" spans="1:21" ht="27.75" customHeight="1" x14ac:dyDescent="0.25">
      <c r="A8" s="12">
        <v>1539</v>
      </c>
      <c r="B8" s="13" t="s">
        <v>39</v>
      </c>
      <c r="C8" s="57" t="s">
        <v>110</v>
      </c>
      <c r="D8" s="12" t="s">
        <v>25</v>
      </c>
      <c r="E8" s="12">
        <v>7</v>
      </c>
      <c r="F8" s="12">
        <v>7</v>
      </c>
      <c r="G8" s="15">
        <v>0</v>
      </c>
      <c r="H8" s="12">
        <v>0</v>
      </c>
      <c r="I8" s="15">
        <v>0</v>
      </c>
      <c r="J8" s="18"/>
      <c r="K8" s="18"/>
      <c r="L8" s="66"/>
      <c r="M8" s="14"/>
      <c r="N8" s="14"/>
      <c r="O8" s="14"/>
      <c r="P8" s="13"/>
      <c r="Q8" s="13"/>
    </row>
    <row r="9" spans="1:21" ht="31.5" customHeight="1" x14ac:dyDescent="0.25">
      <c r="A9" s="12">
        <v>1540</v>
      </c>
      <c r="B9" s="13" t="s">
        <v>42</v>
      </c>
      <c r="C9" s="57" t="s">
        <v>114</v>
      </c>
      <c r="D9" s="12" t="s">
        <v>25</v>
      </c>
      <c r="E9" s="12">
        <v>2</v>
      </c>
      <c r="F9" s="12">
        <v>4</v>
      </c>
      <c r="G9" s="15">
        <v>0</v>
      </c>
      <c r="H9" s="12">
        <v>0</v>
      </c>
      <c r="I9" s="15">
        <v>0</v>
      </c>
      <c r="J9" s="18"/>
      <c r="K9" s="18"/>
      <c r="L9" s="66"/>
      <c r="M9" s="14"/>
      <c r="N9" s="14"/>
      <c r="O9" s="14"/>
      <c r="P9" s="13"/>
      <c r="Q9" s="13"/>
    </row>
    <row r="10" spans="1:21" ht="33" customHeight="1" x14ac:dyDescent="0.25">
      <c r="A10" s="12">
        <v>1540</v>
      </c>
      <c r="B10" s="13" t="s">
        <v>43</v>
      </c>
      <c r="C10" s="57"/>
      <c r="D10" s="12" t="s">
        <v>25</v>
      </c>
      <c r="E10" s="12">
        <v>2</v>
      </c>
      <c r="F10" s="12">
        <v>1</v>
      </c>
      <c r="G10" s="15">
        <v>0</v>
      </c>
      <c r="H10" s="12">
        <v>0</v>
      </c>
      <c r="I10" s="15">
        <v>0</v>
      </c>
      <c r="J10" s="18"/>
      <c r="K10" s="18"/>
      <c r="L10" s="66"/>
      <c r="M10" s="14"/>
      <c r="N10" s="14"/>
      <c r="O10" s="14"/>
      <c r="P10" s="13"/>
      <c r="Q10" s="13"/>
    </row>
    <row r="11" spans="1:21" ht="65.25" customHeight="1" x14ac:dyDescent="0.25">
      <c r="A11" s="12">
        <v>1540</v>
      </c>
      <c r="B11" s="13" t="s">
        <v>44</v>
      </c>
      <c r="C11" s="57"/>
      <c r="D11" s="12" t="s">
        <v>25</v>
      </c>
      <c r="E11" s="12">
        <v>500</v>
      </c>
      <c r="F11" s="12">
        <v>500</v>
      </c>
      <c r="G11" s="15">
        <v>0</v>
      </c>
      <c r="H11" s="12">
        <v>0</v>
      </c>
      <c r="I11" s="15">
        <v>0</v>
      </c>
      <c r="K11" s="18"/>
      <c r="L11" s="66"/>
      <c r="M11" s="14"/>
      <c r="N11" s="9"/>
      <c r="O11" s="9"/>
      <c r="P11" s="13"/>
      <c r="Q11" s="13"/>
    </row>
    <row r="12" spans="1:21" ht="72" customHeight="1" x14ac:dyDescent="0.25">
      <c r="A12" s="12">
        <v>1540</v>
      </c>
      <c r="B12" s="13" t="s">
        <v>46</v>
      </c>
      <c r="C12" s="57"/>
      <c r="D12" s="12" t="s">
        <v>25</v>
      </c>
      <c r="E12" s="12">
        <v>500</v>
      </c>
      <c r="F12" s="12">
        <v>0</v>
      </c>
      <c r="G12" s="15">
        <v>0</v>
      </c>
      <c r="H12" s="12">
        <v>0</v>
      </c>
      <c r="I12" s="15">
        <v>0</v>
      </c>
      <c r="J12" s="72" t="s">
        <v>129</v>
      </c>
      <c r="K12" s="19"/>
      <c r="L12" s="66"/>
      <c r="M12" s="14"/>
      <c r="N12" s="70" t="s">
        <v>130</v>
      </c>
      <c r="O12" s="14" t="s">
        <v>131</v>
      </c>
      <c r="P12" s="13"/>
      <c r="Q12" s="13"/>
    </row>
    <row r="13" spans="1:21" ht="78" customHeight="1" x14ac:dyDescent="0.25">
      <c r="A13" s="12">
        <v>1541</v>
      </c>
      <c r="B13" s="13" t="s">
        <v>48</v>
      </c>
      <c r="C13" s="57" t="s">
        <v>112</v>
      </c>
      <c r="D13" s="12" t="s">
        <v>25</v>
      </c>
      <c r="E13" s="12">
        <v>137</v>
      </c>
      <c r="F13" s="12">
        <v>0</v>
      </c>
      <c r="G13" s="15">
        <v>0</v>
      </c>
      <c r="H13" s="12">
        <v>0</v>
      </c>
      <c r="I13" s="15">
        <v>0</v>
      </c>
      <c r="J13" s="19"/>
      <c r="K13" s="19"/>
      <c r="L13" s="66"/>
      <c r="M13" s="14"/>
      <c r="N13" s="14"/>
      <c r="O13" s="14"/>
      <c r="P13" s="13"/>
      <c r="Q13" s="13"/>
    </row>
    <row r="14" spans="1:21" ht="63" customHeight="1" x14ac:dyDescent="0.25">
      <c r="A14" s="12">
        <v>1543</v>
      </c>
      <c r="B14" s="13" t="s">
        <v>51</v>
      </c>
      <c r="C14" s="57" t="s">
        <v>115</v>
      </c>
      <c r="D14" s="12" t="s">
        <v>25</v>
      </c>
      <c r="E14" s="12">
        <v>15</v>
      </c>
      <c r="F14" s="12">
        <v>28</v>
      </c>
      <c r="G14" s="15">
        <v>0</v>
      </c>
      <c r="H14" s="12">
        <v>0</v>
      </c>
      <c r="I14" s="15">
        <v>0</v>
      </c>
      <c r="J14" s="18"/>
      <c r="K14" s="18"/>
      <c r="L14" s="66"/>
      <c r="M14" s="69"/>
      <c r="N14" s="69"/>
      <c r="O14" s="69"/>
      <c r="P14" s="13"/>
      <c r="Q14" s="13"/>
    </row>
    <row r="15" spans="1:21" ht="42" customHeight="1" x14ac:dyDescent="0.25">
      <c r="A15" s="12">
        <v>1544</v>
      </c>
      <c r="B15" s="13" t="s">
        <v>54</v>
      </c>
      <c r="C15" s="57" t="s">
        <v>116</v>
      </c>
      <c r="D15" s="12" t="s">
        <v>25</v>
      </c>
      <c r="E15" s="12">
        <v>2</v>
      </c>
      <c r="F15" s="12">
        <v>6.9279999999999999</v>
      </c>
      <c r="G15" s="15">
        <v>0</v>
      </c>
      <c r="H15" s="12">
        <v>0.34</v>
      </c>
      <c r="I15" s="15">
        <v>0</v>
      </c>
      <c r="J15" s="18"/>
      <c r="K15" s="18"/>
      <c r="L15" s="66"/>
      <c r="M15" s="68"/>
      <c r="N15" s="68"/>
      <c r="O15" s="68"/>
      <c r="P15" s="13"/>
      <c r="Q15" s="13"/>
    </row>
    <row r="16" spans="1:21" ht="43.5" customHeight="1" x14ac:dyDescent="0.25">
      <c r="A16" s="12">
        <v>1544</v>
      </c>
      <c r="B16" s="13" t="s">
        <v>55</v>
      </c>
      <c r="C16" s="57"/>
      <c r="D16" s="12" t="s">
        <v>25</v>
      </c>
      <c r="E16" s="12">
        <v>6</v>
      </c>
      <c r="F16" s="12">
        <v>15</v>
      </c>
      <c r="G16" s="15">
        <v>0</v>
      </c>
      <c r="H16" s="12">
        <v>0</v>
      </c>
      <c r="I16" s="15">
        <v>0</v>
      </c>
      <c r="J16" s="18"/>
      <c r="K16" s="18"/>
      <c r="L16" s="66"/>
      <c r="M16" s="69"/>
      <c r="N16" s="69"/>
      <c r="O16" s="69"/>
      <c r="P16" s="13"/>
      <c r="Q16" s="13"/>
    </row>
    <row r="17" spans="1:17" ht="54.75" customHeight="1" x14ac:dyDescent="0.25">
      <c r="A17" s="12">
        <v>1544</v>
      </c>
      <c r="B17" s="13" t="s">
        <v>57</v>
      </c>
      <c r="C17" s="57"/>
      <c r="D17" s="12" t="s">
        <v>25</v>
      </c>
      <c r="E17" s="50">
        <v>3.75</v>
      </c>
      <c r="F17" s="50">
        <v>3.75</v>
      </c>
      <c r="G17" s="15">
        <v>0</v>
      </c>
      <c r="H17" s="12">
        <v>0</v>
      </c>
      <c r="I17" s="15">
        <v>0</v>
      </c>
      <c r="J17" s="18"/>
      <c r="K17" s="18"/>
      <c r="L17" s="66"/>
      <c r="M17" s="14"/>
      <c r="N17" s="14"/>
      <c r="O17" s="14"/>
      <c r="P17" s="13"/>
      <c r="Q17" s="13"/>
    </row>
    <row r="18" spans="1:17" ht="53.25" customHeight="1" x14ac:dyDescent="0.25">
      <c r="A18" s="12">
        <v>1544</v>
      </c>
      <c r="B18" s="13" t="s">
        <v>58</v>
      </c>
      <c r="C18" s="57"/>
      <c r="D18" s="12" t="s">
        <v>25</v>
      </c>
      <c r="E18" s="12">
        <v>5000</v>
      </c>
      <c r="F18" s="12">
        <v>5000</v>
      </c>
      <c r="G18" s="15">
        <v>0</v>
      </c>
      <c r="H18" s="12">
        <v>0</v>
      </c>
      <c r="I18" s="15">
        <v>0</v>
      </c>
      <c r="J18" s="18"/>
      <c r="K18" s="18"/>
      <c r="L18" s="66"/>
      <c r="M18" s="14"/>
      <c r="N18" s="14"/>
      <c r="O18" s="14"/>
      <c r="P18" s="13"/>
      <c r="Q18" s="13"/>
    </row>
    <row r="19" spans="1:17" ht="60" x14ac:dyDescent="0.25">
      <c r="A19" s="12">
        <v>1545</v>
      </c>
      <c r="B19" s="13" t="s">
        <v>60</v>
      </c>
      <c r="C19" s="57" t="s">
        <v>117</v>
      </c>
      <c r="D19" s="12" t="s">
        <v>25</v>
      </c>
      <c r="E19" s="12">
        <v>1</v>
      </c>
      <c r="F19" s="12">
        <v>1</v>
      </c>
      <c r="G19" s="15">
        <v>0</v>
      </c>
      <c r="H19" s="12">
        <v>0</v>
      </c>
      <c r="I19" s="15">
        <v>0</v>
      </c>
      <c r="J19" s="18"/>
      <c r="K19" s="18"/>
      <c r="L19" s="66"/>
      <c r="M19" s="14"/>
      <c r="N19" s="14"/>
      <c r="O19" s="14"/>
      <c r="P19" s="13"/>
      <c r="Q19" s="13"/>
    </row>
    <row r="20" spans="1:17" ht="30" x14ac:dyDescent="0.25">
      <c r="A20" s="12">
        <v>1545</v>
      </c>
      <c r="B20" s="13" t="s">
        <v>61</v>
      </c>
      <c r="C20" s="57"/>
      <c r="D20" s="12" t="s">
        <v>25</v>
      </c>
      <c r="E20" s="12">
        <v>1000</v>
      </c>
      <c r="F20" s="12">
        <v>1000</v>
      </c>
      <c r="G20" s="15">
        <v>0</v>
      </c>
      <c r="H20" s="12">
        <v>250</v>
      </c>
      <c r="I20" s="15">
        <v>0</v>
      </c>
      <c r="J20" s="18"/>
      <c r="K20" s="18"/>
      <c r="L20" s="66"/>
      <c r="M20" s="14"/>
      <c r="N20" s="14"/>
      <c r="O20" s="14"/>
      <c r="P20" s="13"/>
      <c r="Q20" s="13"/>
    </row>
    <row r="21" spans="1:17" ht="27.75" customHeight="1" x14ac:dyDescent="0.25">
      <c r="A21" s="12">
        <v>1546</v>
      </c>
      <c r="B21" s="13" t="s">
        <v>63</v>
      </c>
      <c r="C21" s="57" t="s">
        <v>118</v>
      </c>
      <c r="D21" s="12" t="s">
        <v>25</v>
      </c>
      <c r="E21" s="12">
        <v>250</v>
      </c>
      <c r="F21" s="12">
        <v>500</v>
      </c>
      <c r="G21" s="15">
        <v>0</v>
      </c>
      <c r="H21" s="12">
        <v>0</v>
      </c>
      <c r="I21" s="15">
        <v>0</v>
      </c>
      <c r="J21" s="18"/>
      <c r="K21" s="18"/>
      <c r="L21" s="66"/>
      <c r="M21" s="69"/>
      <c r="N21" s="69"/>
      <c r="O21" s="69"/>
      <c r="P21" s="13"/>
      <c r="Q21" s="13"/>
    </row>
    <row r="22" spans="1:17" ht="51" customHeight="1" x14ac:dyDescent="0.25">
      <c r="A22" s="12">
        <v>1546</v>
      </c>
      <c r="B22" s="13" t="s">
        <v>65</v>
      </c>
      <c r="C22" s="57"/>
      <c r="D22" s="12" t="s">
        <v>25</v>
      </c>
      <c r="E22" s="12">
        <v>1250</v>
      </c>
      <c r="F22" s="12">
        <v>2187</v>
      </c>
      <c r="G22" s="15">
        <v>0</v>
      </c>
      <c r="H22" s="12">
        <v>0</v>
      </c>
      <c r="I22" s="15">
        <v>0</v>
      </c>
      <c r="J22" s="18"/>
      <c r="K22" s="18"/>
      <c r="L22" s="66"/>
      <c r="M22" s="14"/>
      <c r="N22" s="14"/>
      <c r="O22" s="14"/>
      <c r="P22" s="13"/>
      <c r="Q22" s="13"/>
    </row>
    <row r="23" spans="1:17" ht="30.75" customHeight="1" x14ac:dyDescent="0.25">
      <c r="A23" s="12">
        <v>1547</v>
      </c>
      <c r="B23" s="13" t="s">
        <v>68</v>
      </c>
      <c r="C23" s="57" t="s">
        <v>118</v>
      </c>
      <c r="D23" s="12" t="s">
        <v>25</v>
      </c>
      <c r="E23" s="12">
        <v>1</v>
      </c>
      <c r="F23" s="12">
        <v>1</v>
      </c>
      <c r="G23" s="15">
        <v>0</v>
      </c>
      <c r="H23" s="12">
        <v>0</v>
      </c>
      <c r="I23" s="15">
        <v>0</v>
      </c>
      <c r="J23" s="18"/>
      <c r="K23" s="18"/>
      <c r="L23" s="66"/>
      <c r="M23" s="14"/>
      <c r="N23" s="14"/>
      <c r="O23" s="14"/>
      <c r="P23" s="13"/>
      <c r="Q23" s="13"/>
    </row>
    <row r="24" spans="1:17" ht="30" x14ac:dyDescent="0.25">
      <c r="A24" s="12">
        <v>1548</v>
      </c>
      <c r="B24" s="13" t="s">
        <v>71</v>
      </c>
      <c r="C24" s="57" t="s">
        <v>118</v>
      </c>
      <c r="D24" s="12" t="s">
        <v>25</v>
      </c>
      <c r="E24" s="12">
        <v>1</v>
      </c>
      <c r="F24" s="12">
        <v>0</v>
      </c>
      <c r="G24" s="15">
        <v>1</v>
      </c>
      <c r="H24" s="12">
        <v>0</v>
      </c>
      <c r="I24" s="15">
        <v>0</v>
      </c>
      <c r="J24" s="19"/>
      <c r="K24" s="19"/>
      <c r="L24" s="66"/>
      <c r="M24" s="14"/>
      <c r="N24" s="14"/>
      <c r="O24" s="14"/>
      <c r="P24" s="13"/>
      <c r="Q24" s="13"/>
    </row>
    <row r="25" spans="1:17" x14ac:dyDescent="0.25">
      <c r="A25" s="12">
        <v>1549</v>
      </c>
      <c r="B25" s="13" t="s">
        <v>73</v>
      </c>
      <c r="C25" s="57" t="s">
        <v>119</v>
      </c>
      <c r="D25" s="14" t="s">
        <v>30</v>
      </c>
      <c r="E25" s="14">
        <v>11</v>
      </c>
      <c r="F25" s="14">
        <v>11</v>
      </c>
      <c r="G25" s="15">
        <v>11</v>
      </c>
      <c r="H25" s="14">
        <v>11</v>
      </c>
      <c r="I25" s="15">
        <v>11</v>
      </c>
      <c r="J25" s="18"/>
      <c r="K25" s="18"/>
      <c r="L25" s="66"/>
      <c r="M25" s="68"/>
      <c r="N25" s="68"/>
      <c r="O25" s="68"/>
      <c r="P25" s="13"/>
      <c r="Q25" s="13"/>
    </row>
    <row r="26" spans="1:17" ht="20.25" customHeight="1" x14ac:dyDescent="0.25">
      <c r="A26" s="12">
        <v>1549</v>
      </c>
      <c r="B26" s="13" t="s">
        <v>74</v>
      </c>
      <c r="C26" s="57"/>
      <c r="D26" s="14" t="s">
        <v>30</v>
      </c>
      <c r="E26" s="14">
        <v>1</v>
      </c>
      <c r="F26" s="14">
        <v>1</v>
      </c>
      <c r="G26" s="15">
        <v>1</v>
      </c>
      <c r="H26" s="14">
        <v>1</v>
      </c>
      <c r="I26" s="15">
        <v>1</v>
      </c>
      <c r="J26" s="18"/>
      <c r="K26" s="18"/>
      <c r="L26" s="67"/>
      <c r="M26" s="68"/>
      <c r="N26" s="68"/>
      <c r="O26" s="68"/>
      <c r="P26" s="13"/>
      <c r="Q26" s="13"/>
    </row>
    <row r="27" spans="1:17" ht="30" x14ac:dyDescent="0.25">
      <c r="A27" s="12">
        <v>1549</v>
      </c>
      <c r="B27" s="13" t="s">
        <v>75</v>
      </c>
      <c r="C27" s="57"/>
      <c r="D27" s="14" t="s">
        <v>25</v>
      </c>
      <c r="E27" s="14">
        <v>1</v>
      </c>
      <c r="F27" s="14">
        <v>1</v>
      </c>
      <c r="G27" s="15">
        <v>1</v>
      </c>
      <c r="H27" s="14">
        <v>1</v>
      </c>
      <c r="I27" s="15">
        <v>1</v>
      </c>
      <c r="J27" s="18"/>
      <c r="K27" s="18"/>
      <c r="L27" s="67"/>
      <c r="M27" s="68"/>
      <c r="N27" s="68"/>
      <c r="O27" s="68"/>
      <c r="P27" s="13"/>
      <c r="Q27" s="13"/>
    </row>
    <row r="28" spans="1:17" ht="75" x14ac:dyDescent="0.25">
      <c r="A28" s="12">
        <v>1550</v>
      </c>
      <c r="B28" s="13" t="s">
        <v>77</v>
      </c>
      <c r="C28" s="57" t="s">
        <v>120</v>
      </c>
      <c r="D28" s="14" t="s">
        <v>25</v>
      </c>
      <c r="E28" s="14">
        <v>11</v>
      </c>
      <c r="F28" s="14">
        <v>11</v>
      </c>
      <c r="G28" s="15">
        <v>0</v>
      </c>
      <c r="H28" s="14">
        <v>2</v>
      </c>
      <c r="I28" s="15">
        <v>0</v>
      </c>
      <c r="J28" s="18"/>
      <c r="K28" s="18"/>
      <c r="L28" s="66">
        <v>17942500</v>
      </c>
      <c r="M28" s="14"/>
      <c r="N28" s="14" t="s">
        <v>128</v>
      </c>
      <c r="O28" s="70" t="s">
        <v>126</v>
      </c>
      <c r="P28" s="13"/>
      <c r="Q28" s="13"/>
    </row>
    <row r="29" spans="1:17" ht="60" x14ac:dyDescent="0.25">
      <c r="A29" s="12">
        <v>1550</v>
      </c>
      <c r="B29" s="13" t="s">
        <v>78</v>
      </c>
      <c r="C29" s="57"/>
      <c r="D29" s="14" t="s">
        <v>25</v>
      </c>
      <c r="E29" s="14">
        <v>375</v>
      </c>
      <c r="F29" s="14">
        <v>375</v>
      </c>
      <c r="G29" s="15">
        <v>375</v>
      </c>
      <c r="H29" s="14">
        <v>0</v>
      </c>
      <c r="I29" s="15">
        <v>132</v>
      </c>
      <c r="J29" s="18"/>
      <c r="K29" s="18"/>
      <c r="L29" s="66">
        <v>16458000</v>
      </c>
      <c r="M29" s="69"/>
      <c r="N29" s="69" t="s">
        <v>123</v>
      </c>
      <c r="O29" s="71" t="s">
        <v>127</v>
      </c>
      <c r="P29" s="13"/>
      <c r="Q29" s="13"/>
    </row>
    <row r="31" spans="1:17" ht="58.5" customHeight="1" x14ac:dyDescent="0.25">
      <c r="A31" s="58"/>
      <c r="B31" s="59"/>
      <c r="C31" s="59"/>
      <c r="D31" s="58"/>
      <c r="L31" s="29"/>
    </row>
    <row r="32" spans="1:17" x14ac:dyDescent="0.25">
      <c r="A32" s="64"/>
      <c r="B32" s="60"/>
      <c r="C32" s="60"/>
      <c r="D32" s="61"/>
      <c r="L32" s="32"/>
    </row>
    <row r="33" spans="1:12" x14ac:dyDescent="0.25">
      <c r="A33" s="65"/>
      <c r="B33" s="62"/>
      <c r="C33" s="62"/>
      <c r="D33" s="61"/>
      <c r="K33" s="1"/>
      <c r="L33" s="29"/>
    </row>
    <row r="34" spans="1:12" x14ac:dyDescent="0.25">
      <c r="A34" s="64"/>
      <c r="B34" s="60"/>
      <c r="C34" s="60"/>
      <c r="D34" s="61"/>
      <c r="K34" s="1"/>
      <c r="L34" s="31"/>
    </row>
    <row r="35" spans="1:12" x14ac:dyDescent="0.25">
      <c r="A35" s="64"/>
      <c r="B35" s="63"/>
      <c r="C35" s="63"/>
      <c r="D35" s="61"/>
    </row>
    <row r="36" spans="1:12" x14ac:dyDescent="0.25">
      <c r="A36" s="65"/>
      <c r="B36" s="59"/>
      <c r="C36" s="59"/>
      <c r="D36" s="58"/>
    </row>
    <row r="37" spans="1:12" x14ac:dyDescent="0.25">
      <c r="A37" s="58"/>
      <c r="B37" s="59"/>
      <c r="C37" s="59"/>
      <c r="D37" s="58"/>
      <c r="L37" s="31"/>
    </row>
    <row r="38" spans="1:12" x14ac:dyDescent="0.25">
      <c r="A38" s="58"/>
      <c r="B38" s="59"/>
      <c r="C38" s="59"/>
      <c r="D38" s="58"/>
      <c r="L38" s="31"/>
    </row>
    <row r="39" spans="1:12" x14ac:dyDescent="0.25">
      <c r="A39" s="58"/>
      <c r="B39" s="59"/>
      <c r="C39" s="59"/>
      <c r="D39" s="58"/>
    </row>
    <row r="40" spans="1:12" x14ac:dyDescent="0.25">
      <c r="A40" s="58"/>
      <c r="B40" s="59"/>
      <c r="C40" s="59"/>
      <c r="D40" s="58"/>
    </row>
  </sheetData>
  <autoFilter ref="A1:A38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workbookViewId="0">
      <selection activeCell="M31" sqref="M31"/>
    </sheetView>
  </sheetViews>
  <sheetFormatPr baseColWidth="10" defaultRowHeight="15" x14ac:dyDescent="0.25"/>
  <cols>
    <col min="3" max="3" width="19.5703125" customWidth="1"/>
    <col min="4" max="4" width="44.140625" customWidth="1"/>
    <col min="5" max="5" width="36.140625" customWidth="1"/>
    <col min="6" max="6" width="12.42578125" bestFit="1" customWidth="1"/>
    <col min="7" max="7" width="14.42578125" customWidth="1"/>
    <col min="9" max="9" width="16.85546875" customWidth="1"/>
    <col min="13" max="13" width="15.140625" customWidth="1"/>
    <col min="21" max="21" width="19.140625" customWidth="1"/>
    <col min="22" max="22" width="15.140625" customWidth="1"/>
  </cols>
  <sheetData>
    <row r="1" spans="1:24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4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80</v>
      </c>
      <c r="G2" s="2" t="s">
        <v>81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1"/>
    </row>
    <row r="3" spans="1:24" x14ac:dyDescent="0.25">
      <c r="A3" s="9">
        <v>473</v>
      </c>
      <c r="B3" s="9" t="s">
        <v>22</v>
      </c>
      <c r="C3" s="9" t="s">
        <v>23</v>
      </c>
      <c r="D3" s="9" t="s">
        <v>24</v>
      </c>
      <c r="E3" s="9" t="s">
        <v>25</v>
      </c>
      <c r="F3" s="3">
        <v>9.6153846153846194E-3</v>
      </c>
      <c r="G3" s="4">
        <f>F3*0</f>
        <v>0</v>
      </c>
      <c r="H3" s="9">
        <v>6</v>
      </c>
      <c r="I3" s="9">
        <v>6</v>
      </c>
      <c r="J3" s="9"/>
      <c r="K3" s="9"/>
      <c r="L3" s="9"/>
      <c r="M3" s="9">
        <v>0</v>
      </c>
      <c r="N3" s="9"/>
      <c r="O3" s="9"/>
      <c r="P3" s="9"/>
      <c r="Q3" s="9" t="s">
        <v>26</v>
      </c>
      <c r="R3" s="9"/>
      <c r="S3" s="9"/>
      <c r="T3" s="9"/>
      <c r="U3" s="9"/>
      <c r="V3" s="9"/>
      <c r="W3" s="9" t="s">
        <v>27</v>
      </c>
    </row>
    <row r="4" spans="1:24" x14ac:dyDescent="0.25">
      <c r="A4" s="9">
        <v>474</v>
      </c>
      <c r="B4" s="9" t="s">
        <v>22</v>
      </c>
      <c r="C4" s="9" t="s">
        <v>28</v>
      </c>
      <c r="D4" s="9" t="s">
        <v>29</v>
      </c>
      <c r="E4" s="10" t="s">
        <v>30</v>
      </c>
      <c r="F4" s="5">
        <v>9.6153846153846194E-3</v>
      </c>
      <c r="G4" s="6">
        <f>F4*100%</f>
        <v>9.6153846153846194E-3</v>
      </c>
      <c r="H4" s="9">
        <v>6500</v>
      </c>
      <c r="I4" s="9">
        <v>6500</v>
      </c>
      <c r="J4" s="10">
        <v>6500</v>
      </c>
      <c r="K4" s="9"/>
      <c r="L4" s="9"/>
      <c r="M4" s="9">
        <v>6500</v>
      </c>
      <c r="N4" s="10">
        <v>6500</v>
      </c>
      <c r="O4" s="9"/>
      <c r="P4" s="9"/>
      <c r="Q4" s="9" t="s">
        <v>31</v>
      </c>
      <c r="R4" s="9" t="s">
        <v>31</v>
      </c>
      <c r="S4" s="9"/>
      <c r="T4" s="9"/>
      <c r="U4" s="11">
        <v>5716106329</v>
      </c>
      <c r="V4" s="11">
        <v>807641335</v>
      </c>
      <c r="W4" s="9"/>
    </row>
    <row r="5" spans="1:24" x14ac:dyDescent="0.25">
      <c r="A5" s="9">
        <v>475</v>
      </c>
      <c r="B5" s="9" t="s">
        <v>22</v>
      </c>
      <c r="C5" s="9" t="s">
        <v>32</v>
      </c>
      <c r="D5" s="9" t="s">
        <v>33</v>
      </c>
      <c r="E5" s="9" t="s">
        <v>25</v>
      </c>
      <c r="F5" s="3">
        <v>9.6153846153846194E-3</v>
      </c>
      <c r="G5" s="4">
        <f t="shared" ref="G5:G23" si="0">F5*0</f>
        <v>0</v>
      </c>
      <c r="H5" s="9">
        <v>250</v>
      </c>
      <c r="I5" s="9">
        <v>250</v>
      </c>
      <c r="J5" s="9">
        <v>0</v>
      </c>
      <c r="K5" s="9"/>
      <c r="L5" s="9"/>
      <c r="M5" s="9">
        <v>0</v>
      </c>
      <c r="N5" s="9">
        <v>0</v>
      </c>
      <c r="O5" s="9"/>
      <c r="P5" s="9"/>
      <c r="Q5" s="9" t="s">
        <v>26</v>
      </c>
      <c r="R5" s="9"/>
      <c r="S5" s="9"/>
      <c r="T5" s="9"/>
      <c r="U5" s="9"/>
      <c r="V5" s="9"/>
      <c r="W5" s="9" t="s">
        <v>34</v>
      </c>
    </row>
    <row r="6" spans="1:24" x14ac:dyDescent="0.25">
      <c r="A6" s="9">
        <v>476</v>
      </c>
      <c r="B6" s="9" t="s">
        <v>22</v>
      </c>
      <c r="C6" s="9" t="s">
        <v>35</v>
      </c>
      <c r="D6" s="9" t="s">
        <v>36</v>
      </c>
      <c r="E6" s="9" t="s">
        <v>30</v>
      </c>
      <c r="F6" s="3">
        <v>9.6153846153846194E-3</v>
      </c>
      <c r="G6" s="4">
        <f t="shared" si="0"/>
        <v>0</v>
      </c>
      <c r="H6" s="9">
        <v>1</v>
      </c>
      <c r="I6" s="9">
        <v>0</v>
      </c>
      <c r="J6" s="9">
        <v>0</v>
      </c>
      <c r="K6" s="9"/>
      <c r="L6" s="9"/>
      <c r="M6" s="9">
        <v>0</v>
      </c>
      <c r="N6" s="9">
        <v>0</v>
      </c>
      <c r="O6" s="9"/>
      <c r="P6" s="9"/>
      <c r="Q6" s="9"/>
      <c r="R6" s="9"/>
      <c r="S6" s="9"/>
      <c r="T6" s="9"/>
      <c r="U6" s="11">
        <v>48800000</v>
      </c>
      <c r="V6" s="11">
        <v>0</v>
      </c>
      <c r="W6" s="9" t="s">
        <v>37</v>
      </c>
    </row>
    <row r="7" spans="1:24" x14ac:dyDescent="0.25">
      <c r="A7" s="9">
        <v>477</v>
      </c>
      <c r="B7" s="9" t="s">
        <v>22</v>
      </c>
      <c r="C7" s="9" t="s">
        <v>38</v>
      </c>
      <c r="D7" s="9" t="s">
        <v>39</v>
      </c>
      <c r="E7" s="9" t="s">
        <v>25</v>
      </c>
      <c r="F7" s="3">
        <v>9.6153846153846194E-3</v>
      </c>
      <c r="G7" s="4">
        <f t="shared" si="0"/>
        <v>0</v>
      </c>
      <c r="H7" s="9">
        <v>7</v>
      </c>
      <c r="I7" s="9">
        <v>7</v>
      </c>
      <c r="J7" s="9">
        <v>0</v>
      </c>
      <c r="K7" s="9"/>
      <c r="L7" s="9"/>
      <c r="M7" s="9">
        <v>0</v>
      </c>
      <c r="N7" s="9">
        <v>0</v>
      </c>
      <c r="O7" s="9"/>
      <c r="P7" s="9"/>
      <c r="Q7" s="9" t="s">
        <v>26</v>
      </c>
      <c r="R7" s="9"/>
      <c r="S7" s="9"/>
      <c r="T7" s="9"/>
      <c r="U7" s="9"/>
      <c r="V7" s="9"/>
      <c r="W7" s="9" t="s">
        <v>40</v>
      </c>
    </row>
    <row r="8" spans="1:24" x14ac:dyDescent="0.25">
      <c r="A8" s="9">
        <v>478</v>
      </c>
      <c r="B8" s="9" t="s">
        <v>22</v>
      </c>
      <c r="C8" s="9" t="s">
        <v>41</v>
      </c>
      <c r="D8" s="9" t="s">
        <v>42</v>
      </c>
      <c r="E8" s="9" t="s">
        <v>25</v>
      </c>
      <c r="F8" s="3">
        <v>9.6153846153846194E-3</v>
      </c>
      <c r="G8" s="4">
        <f t="shared" si="0"/>
        <v>0</v>
      </c>
      <c r="H8" s="9">
        <v>2</v>
      </c>
      <c r="I8" s="9">
        <v>4</v>
      </c>
      <c r="J8" s="9">
        <v>0</v>
      </c>
      <c r="K8" s="9"/>
      <c r="L8" s="9"/>
      <c r="M8" s="9">
        <v>0</v>
      </c>
      <c r="N8" s="9">
        <v>0</v>
      </c>
      <c r="O8" s="9"/>
      <c r="P8" s="9"/>
      <c r="Q8" s="9" t="s">
        <v>26</v>
      </c>
      <c r="R8" s="9"/>
      <c r="S8" s="9"/>
      <c r="T8" s="9"/>
      <c r="U8" s="9"/>
      <c r="V8" s="9"/>
      <c r="W8" s="9"/>
    </row>
    <row r="9" spans="1:24" x14ac:dyDescent="0.25">
      <c r="A9" s="9">
        <v>479</v>
      </c>
      <c r="B9" s="9" t="s">
        <v>22</v>
      </c>
      <c r="C9" s="9" t="s">
        <v>41</v>
      </c>
      <c r="D9" s="9" t="s">
        <v>43</v>
      </c>
      <c r="E9" s="9" t="s">
        <v>25</v>
      </c>
      <c r="F9" s="3">
        <v>9.6153846153846194E-3</v>
      </c>
      <c r="G9" s="4">
        <f t="shared" si="0"/>
        <v>0</v>
      </c>
      <c r="H9" s="9">
        <v>2</v>
      </c>
      <c r="I9" s="9">
        <v>1</v>
      </c>
      <c r="J9" s="9">
        <v>0</v>
      </c>
      <c r="K9" s="9"/>
      <c r="L9" s="9"/>
      <c r="M9" s="9">
        <v>0</v>
      </c>
      <c r="N9" s="9">
        <v>0</v>
      </c>
      <c r="O9" s="9"/>
      <c r="P9" s="9"/>
      <c r="Q9" s="9" t="s">
        <v>26</v>
      </c>
      <c r="R9" s="9"/>
      <c r="S9" s="9"/>
      <c r="T9" s="9"/>
      <c r="U9" s="9"/>
      <c r="V9" s="9"/>
      <c r="W9" s="9"/>
    </row>
    <row r="10" spans="1:24" x14ac:dyDescent="0.25">
      <c r="A10" s="9">
        <v>480</v>
      </c>
      <c r="B10" s="9" t="s">
        <v>22</v>
      </c>
      <c r="C10" s="9" t="s">
        <v>41</v>
      </c>
      <c r="D10" s="9" t="s">
        <v>44</v>
      </c>
      <c r="E10" s="9" t="s">
        <v>25</v>
      </c>
      <c r="F10" s="3">
        <v>9.6153846153846194E-3</v>
      </c>
      <c r="G10" s="4">
        <f t="shared" si="0"/>
        <v>0</v>
      </c>
      <c r="H10" s="9">
        <v>500</v>
      </c>
      <c r="I10" s="9">
        <v>500</v>
      </c>
      <c r="J10" s="9">
        <v>0</v>
      </c>
      <c r="K10" s="9"/>
      <c r="L10" s="9"/>
      <c r="M10" s="9">
        <v>125</v>
      </c>
      <c r="N10" s="9">
        <v>0</v>
      </c>
      <c r="O10" s="9"/>
      <c r="P10" s="9"/>
      <c r="Q10" s="9" t="s">
        <v>26</v>
      </c>
      <c r="R10" s="9"/>
      <c r="S10" s="9"/>
      <c r="T10" s="9"/>
      <c r="U10" s="9"/>
      <c r="V10" s="9"/>
      <c r="W10" s="9" t="s">
        <v>45</v>
      </c>
    </row>
    <row r="11" spans="1:24" x14ac:dyDescent="0.25">
      <c r="A11" s="9">
        <v>481</v>
      </c>
      <c r="B11" s="9" t="s">
        <v>22</v>
      </c>
      <c r="C11" s="9" t="s">
        <v>41</v>
      </c>
      <c r="D11" s="9" t="s">
        <v>46</v>
      </c>
      <c r="E11" s="9" t="s">
        <v>25</v>
      </c>
      <c r="F11" s="3">
        <v>9.6153846153846194E-3</v>
      </c>
      <c r="G11" s="4">
        <f t="shared" si="0"/>
        <v>0</v>
      </c>
      <c r="H11" s="9">
        <v>500</v>
      </c>
      <c r="I11" s="9">
        <v>0</v>
      </c>
      <c r="J11" s="9">
        <v>0</v>
      </c>
      <c r="K11" s="9"/>
      <c r="L11" s="9"/>
      <c r="M11" s="9">
        <v>0</v>
      </c>
      <c r="N11" s="9">
        <v>0</v>
      </c>
      <c r="O11" s="9"/>
      <c r="P11" s="9"/>
      <c r="Q11" s="9"/>
      <c r="R11" s="9"/>
      <c r="S11" s="9"/>
      <c r="T11" s="9"/>
      <c r="U11" s="9"/>
      <c r="V11" s="9"/>
      <c r="W11" s="9"/>
    </row>
    <row r="12" spans="1:24" x14ac:dyDescent="0.25">
      <c r="A12" s="9">
        <v>482</v>
      </c>
      <c r="B12" s="9" t="s">
        <v>22</v>
      </c>
      <c r="C12" s="9" t="s">
        <v>47</v>
      </c>
      <c r="D12" s="9" t="s">
        <v>48</v>
      </c>
      <c r="E12" s="9" t="s">
        <v>25</v>
      </c>
      <c r="F12" s="3">
        <v>9.6153846153846194E-3</v>
      </c>
      <c r="G12" s="4">
        <f t="shared" si="0"/>
        <v>0</v>
      </c>
      <c r="H12" s="9">
        <v>137</v>
      </c>
      <c r="I12" s="9">
        <v>0</v>
      </c>
      <c r="J12" s="9"/>
      <c r="K12" s="9"/>
      <c r="L12" s="9"/>
      <c r="M12" s="9">
        <v>0</v>
      </c>
      <c r="N12" s="9"/>
      <c r="O12" s="9"/>
      <c r="P12" s="9"/>
      <c r="Q12" s="9"/>
      <c r="R12" s="9"/>
      <c r="S12" s="9"/>
      <c r="T12" s="9"/>
      <c r="U12" s="9"/>
      <c r="V12" s="9"/>
      <c r="W12" s="9" t="s">
        <v>49</v>
      </c>
    </row>
    <row r="13" spans="1:24" x14ac:dyDescent="0.25">
      <c r="A13" s="9">
        <v>483</v>
      </c>
      <c r="B13" s="9" t="s">
        <v>22</v>
      </c>
      <c r="C13" s="9" t="s">
        <v>50</v>
      </c>
      <c r="D13" s="9" t="s">
        <v>51</v>
      </c>
      <c r="E13" s="9" t="s">
        <v>25</v>
      </c>
      <c r="F13" s="3">
        <v>9.6153846153846194E-3</v>
      </c>
      <c r="G13" s="4">
        <f t="shared" si="0"/>
        <v>0</v>
      </c>
      <c r="H13" s="9">
        <v>15</v>
      </c>
      <c r="I13" s="9">
        <v>28</v>
      </c>
      <c r="J13" s="9"/>
      <c r="K13" s="9"/>
      <c r="L13" s="9"/>
      <c r="M13" s="9">
        <v>0</v>
      </c>
      <c r="N13" s="9"/>
      <c r="O13" s="9"/>
      <c r="P13" s="9"/>
      <c r="Q13" s="9" t="s">
        <v>26</v>
      </c>
      <c r="R13" s="9"/>
      <c r="S13" s="9"/>
      <c r="T13" s="9"/>
      <c r="U13" s="11">
        <v>41600000</v>
      </c>
      <c r="V13" s="11">
        <v>0</v>
      </c>
      <c r="W13" s="9" t="s">
        <v>52</v>
      </c>
    </row>
    <row r="14" spans="1:24" x14ac:dyDescent="0.25">
      <c r="A14" s="9">
        <v>484</v>
      </c>
      <c r="B14" s="9" t="s">
        <v>22</v>
      </c>
      <c r="C14" s="9" t="s">
        <v>53</v>
      </c>
      <c r="D14" s="9" t="s">
        <v>54</v>
      </c>
      <c r="E14" s="9" t="s">
        <v>25</v>
      </c>
      <c r="F14" s="3">
        <v>9.6153846153846194E-3</v>
      </c>
      <c r="G14" s="4">
        <f t="shared" si="0"/>
        <v>0</v>
      </c>
      <c r="H14" s="9">
        <v>2</v>
      </c>
      <c r="I14" s="9">
        <v>6.9279999999999999</v>
      </c>
      <c r="J14" s="9">
        <v>0</v>
      </c>
      <c r="K14" s="9"/>
      <c r="L14" s="9"/>
      <c r="M14" s="9">
        <v>0.34</v>
      </c>
      <c r="N14" s="9">
        <v>0</v>
      </c>
      <c r="O14" s="9"/>
      <c r="P14" s="9"/>
      <c r="Q14" s="9" t="s">
        <v>26</v>
      </c>
      <c r="R14" s="9"/>
      <c r="S14" s="9"/>
      <c r="T14" s="9"/>
      <c r="U14" s="11">
        <v>71166667</v>
      </c>
      <c r="V14" s="11">
        <v>4066667</v>
      </c>
      <c r="W14" s="9" t="s">
        <v>37</v>
      </c>
    </row>
    <row r="15" spans="1:24" x14ac:dyDescent="0.25">
      <c r="A15" s="9">
        <v>485</v>
      </c>
      <c r="B15" s="9" t="s">
        <v>22</v>
      </c>
      <c r="C15" s="9" t="s">
        <v>53</v>
      </c>
      <c r="D15" s="9" t="s">
        <v>55</v>
      </c>
      <c r="E15" s="9" t="s">
        <v>25</v>
      </c>
      <c r="F15" s="3">
        <v>9.6153846153846194E-3</v>
      </c>
      <c r="G15" s="4">
        <f t="shared" si="0"/>
        <v>0</v>
      </c>
      <c r="H15" s="9">
        <v>6</v>
      </c>
      <c r="I15" s="9">
        <v>15</v>
      </c>
      <c r="J15" s="9"/>
      <c r="K15" s="9"/>
      <c r="L15" s="9"/>
      <c r="M15" s="9">
        <v>0</v>
      </c>
      <c r="N15" s="9"/>
      <c r="O15" s="9"/>
      <c r="P15" s="9"/>
      <c r="Q15" s="9" t="s">
        <v>26</v>
      </c>
      <c r="R15" s="9"/>
      <c r="S15" s="9"/>
      <c r="T15" s="9"/>
      <c r="U15" s="11">
        <v>106968884</v>
      </c>
      <c r="V15" s="11">
        <v>0</v>
      </c>
      <c r="W15" s="9" t="s">
        <v>56</v>
      </c>
    </row>
    <row r="16" spans="1:24" x14ac:dyDescent="0.25">
      <c r="A16" s="9">
        <v>486</v>
      </c>
      <c r="B16" s="9" t="s">
        <v>22</v>
      </c>
      <c r="C16" s="9" t="s">
        <v>53</v>
      </c>
      <c r="D16" s="9" t="s">
        <v>57</v>
      </c>
      <c r="E16" s="9" t="s">
        <v>25</v>
      </c>
      <c r="F16" s="3">
        <v>9.6153846153846194E-3</v>
      </c>
      <c r="G16" s="4">
        <f t="shared" si="0"/>
        <v>0</v>
      </c>
      <c r="H16" s="9">
        <v>3750</v>
      </c>
      <c r="I16" s="9">
        <v>3750</v>
      </c>
      <c r="J16" s="9"/>
      <c r="K16" s="9"/>
      <c r="L16" s="9"/>
      <c r="M16" s="9">
        <v>0</v>
      </c>
      <c r="N16" s="9"/>
      <c r="O16" s="9"/>
      <c r="P16" s="9"/>
      <c r="Q16" s="9" t="s">
        <v>26</v>
      </c>
      <c r="R16" s="9"/>
      <c r="S16" s="9"/>
      <c r="T16" s="9"/>
      <c r="U16" s="9"/>
      <c r="V16" s="9"/>
      <c r="W16" s="9"/>
    </row>
    <row r="17" spans="1:23" x14ac:dyDescent="0.25">
      <c r="A17" s="9">
        <v>487</v>
      </c>
      <c r="B17" s="9" t="s">
        <v>22</v>
      </c>
      <c r="C17" s="9" t="s">
        <v>53</v>
      </c>
      <c r="D17" s="9" t="s">
        <v>58</v>
      </c>
      <c r="E17" s="9" t="s">
        <v>25</v>
      </c>
      <c r="F17" s="3">
        <v>9.6153846153846194E-3</v>
      </c>
      <c r="G17" s="4">
        <f t="shared" si="0"/>
        <v>0</v>
      </c>
      <c r="H17" s="9">
        <v>5000</v>
      </c>
      <c r="I17" s="9">
        <v>5000</v>
      </c>
      <c r="J17" s="9"/>
      <c r="K17" s="9"/>
      <c r="L17" s="9"/>
      <c r="M17" s="9">
        <v>0</v>
      </c>
      <c r="N17" s="9"/>
      <c r="O17" s="9"/>
      <c r="P17" s="9"/>
      <c r="Q17" s="9" t="s">
        <v>26</v>
      </c>
      <c r="R17" s="9"/>
      <c r="S17" s="9"/>
      <c r="T17" s="9"/>
      <c r="U17" s="9"/>
      <c r="V17" s="9"/>
      <c r="W17" s="9"/>
    </row>
    <row r="18" spans="1:23" x14ac:dyDescent="0.25">
      <c r="A18" s="9">
        <v>488</v>
      </c>
      <c r="B18" s="9" t="s">
        <v>22</v>
      </c>
      <c r="C18" s="9" t="s">
        <v>59</v>
      </c>
      <c r="D18" s="9" t="s">
        <v>60</v>
      </c>
      <c r="E18" s="9" t="s">
        <v>25</v>
      </c>
      <c r="F18" s="3">
        <v>9.6153846153846194E-3</v>
      </c>
      <c r="G18" s="4">
        <f t="shared" si="0"/>
        <v>0</v>
      </c>
      <c r="H18" s="9">
        <v>1</v>
      </c>
      <c r="I18" s="9">
        <v>1</v>
      </c>
      <c r="J18" s="9">
        <v>0</v>
      </c>
      <c r="K18" s="9"/>
      <c r="L18" s="9"/>
      <c r="M18" s="9">
        <v>0</v>
      </c>
      <c r="N18" s="9">
        <v>0</v>
      </c>
      <c r="O18" s="9"/>
      <c r="P18" s="9"/>
      <c r="Q18" s="9" t="s">
        <v>26</v>
      </c>
      <c r="R18" s="9"/>
      <c r="S18" s="9"/>
      <c r="T18" s="9"/>
      <c r="U18" s="9"/>
      <c r="V18" s="9"/>
      <c r="W18" s="9"/>
    </row>
    <row r="19" spans="1:23" x14ac:dyDescent="0.25">
      <c r="A19" s="9">
        <v>489</v>
      </c>
      <c r="B19" s="9" t="s">
        <v>22</v>
      </c>
      <c r="C19" s="9" t="s">
        <v>59</v>
      </c>
      <c r="D19" s="9" t="s">
        <v>61</v>
      </c>
      <c r="E19" s="9" t="s">
        <v>25</v>
      </c>
      <c r="F19" s="3">
        <v>9.6153846153846194E-3</v>
      </c>
      <c r="G19" s="4">
        <f t="shared" si="0"/>
        <v>0</v>
      </c>
      <c r="H19" s="9">
        <v>1000</v>
      </c>
      <c r="I19" s="9">
        <v>1000</v>
      </c>
      <c r="J19" s="9">
        <v>0</v>
      </c>
      <c r="K19" s="9"/>
      <c r="L19" s="9"/>
      <c r="M19" s="9">
        <v>250</v>
      </c>
      <c r="N19" s="9">
        <v>0</v>
      </c>
      <c r="O19" s="9"/>
      <c r="P19" s="9"/>
      <c r="Q19" s="9" t="s">
        <v>26</v>
      </c>
      <c r="R19" s="9"/>
      <c r="S19" s="9"/>
      <c r="T19" s="9"/>
      <c r="U19" s="9"/>
      <c r="V19" s="9"/>
      <c r="W19" s="9"/>
    </row>
    <row r="20" spans="1:23" x14ac:dyDescent="0.25">
      <c r="A20" s="9">
        <v>490</v>
      </c>
      <c r="B20" s="9" t="s">
        <v>22</v>
      </c>
      <c r="C20" s="9" t="s">
        <v>62</v>
      </c>
      <c r="D20" s="9" t="s">
        <v>63</v>
      </c>
      <c r="E20" s="9" t="s">
        <v>25</v>
      </c>
      <c r="F20" s="3">
        <v>9.6153846153846194E-3</v>
      </c>
      <c r="G20" s="4">
        <f t="shared" si="0"/>
        <v>0</v>
      </c>
      <c r="H20" s="9">
        <v>250</v>
      </c>
      <c r="I20" s="9">
        <v>500</v>
      </c>
      <c r="J20" s="9">
        <v>0</v>
      </c>
      <c r="K20" s="9"/>
      <c r="L20" s="9"/>
      <c r="M20" s="9">
        <v>0</v>
      </c>
      <c r="N20" s="9">
        <v>0</v>
      </c>
      <c r="O20" s="9"/>
      <c r="P20" s="9"/>
      <c r="Q20" s="9" t="s">
        <v>26</v>
      </c>
      <c r="R20" s="9"/>
      <c r="S20" s="9"/>
      <c r="T20" s="9"/>
      <c r="U20" s="11">
        <v>37771104</v>
      </c>
      <c r="V20" s="11">
        <v>0</v>
      </c>
      <c r="W20" s="9" t="s">
        <v>64</v>
      </c>
    </row>
    <row r="21" spans="1:23" x14ac:dyDescent="0.25">
      <c r="A21" s="9">
        <v>491</v>
      </c>
      <c r="B21" s="9" t="s">
        <v>22</v>
      </c>
      <c r="C21" s="9" t="s">
        <v>62</v>
      </c>
      <c r="D21" s="9" t="s">
        <v>65</v>
      </c>
      <c r="E21" s="9" t="s">
        <v>25</v>
      </c>
      <c r="F21" s="3">
        <v>9.6153846153846194E-3</v>
      </c>
      <c r="G21" s="4">
        <f t="shared" si="0"/>
        <v>0</v>
      </c>
      <c r="H21" s="9">
        <v>1250</v>
      </c>
      <c r="I21" s="9">
        <v>2187</v>
      </c>
      <c r="J21" s="9">
        <v>0</v>
      </c>
      <c r="K21" s="9" t="s">
        <v>79</v>
      </c>
      <c r="L21" s="9"/>
      <c r="M21" s="9">
        <v>0</v>
      </c>
      <c r="N21" s="9">
        <v>0</v>
      </c>
      <c r="O21" s="9"/>
      <c r="P21" s="9"/>
      <c r="Q21" s="9" t="s">
        <v>26</v>
      </c>
      <c r="R21" s="9"/>
      <c r="S21" s="9"/>
      <c r="T21" s="9"/>
      <c r="U21" s="9"/>
      <c r="V21" s="9"/>
      <c r="W21" s="9" t="s">
        <v>66</v>
      </c>
    </row>
    <row r="22" spans="1:23" x14ac:dyDescent="0.25">
      <c r="A22" s="9">
        <v>492</v>
      </c>
      <c r="B22" s="9" t="s">
        <v>22</v>
      </c>
      <c r="C22" s="9" t="s">
        <v>67</v>
      </c>
      <c r="D22" s="9" t="s">
        <v>68</v>
      </c>
      <c r="E22" s="9" t="s">
        <v>25</v>
      </c>
      <c r="F22" s="3">
        <v>9.6153846153846194E-3</v>
      </c>
      <c r="G22" s="4">
        <f t="shared" si="0"/>
        <v>0</v>
      </c>
      <c r="H22" s="9">
        <v>1</v>
      </c>
      <c r="I22" s="9">
        <v>1</v>
      </c>
      <c r="J22" s="9">
        <v>0</v>
      </c>
      <c r="K22" s="9"/>
      <c r="L22" s="9"/>
      <c r="M22" s="9">
        <v>0</v>
      </c>
      <c r="N22" s="9">
        <v>0</v>
      </c>
      <c r="O22" s="9"/>
      <c r="P22" s="9"/>
      <c r="Q22" s="9" t="s">
        <v>26</v>
      </c>
      <c r="R22" s="9"/>
      <c r="S22" s="9"/>
      <c r="T22" s="9"/>
      <c r="U22" s="9"/>
      <c r="V22" s="9"/>
      <c r="W22" s="9" t="s">
        <v>69</v>
      </c>
    </row>
    <row r="23" spans="1:23" x14ac:dyDescent="0.25">
      <c r="A23" s="9">
        <v>493</v>
      </c>
      <c r="B23" s="9" t="s">
        <v>22</v>
      </c>
      <c r="C23" s="9" t="s">
        <v>70</v>
      </c>
      <c r="D23" s="9" t="s">
        <v>71</v>
      </c>
      <c r="E23" s="9" t="s">
        <v>25</v>
      </c>
      <c r="F23" s="3">
        <v>9.6153846153846194E-3</v>
      </c>
      <c r="G23" s="4">
        <f t="shared" si="0"/>
        <v>0</v>
      </c>
      <c r="H23" s="9">
        <v>1</v>
      </c>
      <c r="I23" s="9">
        <v>0</v>
      </c>
      <c r="J23" s="9">
        <v>0</v>
      </c>
      <c r="K23" s="9"/>
      <c r="L23" s="9"/>
      <c r="M23" s="9">
        <v>0</v>
      </c>
      <c r="N23" s="9">
        <v>0</v>
      </c>
      <c r="O23" s="9"/>
      <c r="P23" s="9"/>
      <c r="Q23" s="9"/>
      <c r="R23" s="9"/>
      <c r="S23" s="9"/>
      <c r="T23" s="9"/>
      <c r="U23" s="9"/>
      <c r="V23" s="9"/>
      <c r="W23" s="9"/>
    </row>
    <row r="24" spans="1:23" x14ac:dyDescent="0.25">
      <c r="A24" s="9">
        <v>494</v>
      </c>
      <c r="B24" s="9" t="s">
        <v>22</v>
      </c>
      <c r="C24" s="9" t="s">
        <v>72</v>
      </c>
      <c r="D24" s="9" t="s">
        <v>73</v>
      </c>
      <c r="E24" s="10" t="s">
        <v>30</v>
      </c>
      <c r="F24" s="5">
        <v>9.6153846153846194E-3</v>
      </c>
      <c r="G24" s="6">
        <f t="shared" ref="G24:G26" si="1">F24*100%</f>
        <v>9.6153846153846194E-3</v>
      </c>
      <c r="H24" s="9">
        <v>11</v>
      </c>
      <c r="I24" s="9">
        <v>11</v>
      </c>
      <c r="J24" s="10">
        <v>11</v>
      </c>
      <c r="K24" s="9"/>
      <c r="L24" s="9"/>
      <c r="M24" s="9">
        <v>11</v>
      </c>
      <c r="N24" s="10">
        <v>11</v>
      </c>
      <c r="O24" s="9"/>
      <c r="P24" s="9"/>
      <c r="Q24" s="9" t="s">
        <v>31</v>
      </c>
      <c r="R24" s="9" t="s">
        <v>26</v>
      </c>
      <c r="S24" s="9"/>
      <c r="T24" s="9"/>
      <c r="U24" s="11">
        <v>898681290</v>
      </c>
      <c r="V24" s="11">
        <v>207439295</v>
      </c>
      <c r="W24" s="9"/>
    </row>
    <row r="25" spans="1:23" x14ac:dyDescent="0.25">
      <c r="A25" s="9">
        <v>495</v>
      </c>
      <c r="B25" s="9" t="s">
        <v>22</v>
      </c>
      <c r="C25" s="9" t="s">
        <v>72</v>
      </c>
      <c r="D25" s="9" t="s">
        <v>74</v>
      </c>
      <c r="E25" s="10" t="s">
        <v>30</v>
      </c>
      <c r="F25" s="5">
        <v>9.6153846153846194E-3</v>
      </c>
      <c r="G25" s="6">
        <f t="shared" si="1"/>
        <v>9.6153846153846194E-3</v>
      </c>
      <c r="H25" s="9">
        <v>1</v>
      </c>
      <c r="I25" s="9">
        <v>1</v>
      </c>
      <c r="J25" s="10">
        <v>1</v>
      </c>
      <c r="K25" s="9"/>
      <c r="L25" s="9"/>
      <c r="M25" s="9">
        <v>1</v>
      </c>
      <c r="N25" s="10">
        <v>1</v>
      </c>
      <c r="O25" s="9"/>
      <c r="P25" s="9"/>
      <c r="Q25" s="9" t="s">
        <v>31</v>
      </c>
      <c r="R25" s="9" t="s">
        <v>26</v>
      </c>
      <c r="S25" s="9"/>
      <c r="T25" s="9"/>
      <c r="U25" s="11">
        <v>2938014218</v>
      </c>
      <c r="V25" s="11">
        <v>68930403</v>
      </c>
      <c r="W25" s="9"/>
    </row>
    <row r="26" spans="1:23" x14ac:dyDescent="0.25">
      <c r="A26" s="9">
        <v>496</v>
      </c>
      <c r="B26" s="9" t="s">
        <v>22</v>
      </c>
      <c r="C26" s="9" t="s">
        <v>72</v>
      </c>
      <c r="D26" s="9" t="s">
        <v>75</v>
      </c>
      <c r="E26" s="10" t="s">
        <v>25</v>
      </c>
      <c r="F26" s="5">
        <v>9.6153846153846194E-3</v>
      </c>
      <c r="G26" s="6">
        <f t="shared" si="1"/>
        <v>9.6153846153846194E-3</v>
      </c>
      <c r="H26" s="9">
        <v>1</v>
      </c>
      <c r="I26" s="9">
        <v>1</v>
      </c>
      <c r="J26" s="10">
        <v>1</v>
      </c>
      <c r="K26" s="9"/>
      <c r="L26" s="9"/>
      <c r="M26" s="9">
        <v>1</v>
      </c>
      <c r="N26" s="10">
        <v>1</v>
      </c>
      <c r="O26" s="9"/>
      <c r="P26" s="9"/>
      <c r="Q26" s="9" t="s">
        <v>31</v>
      </c>
      <c r="R26" s="9" t="s">
        <v>26</v>
      </c>
      <c r="S26" s="9"/>
      <c r="T26" s="9"/>
      <c r="U26" s="11">
        <v>1508881667</v>
      </c>
      <c r="V26" s="11">
        <v>13980000</v>
      </c>
      <c r="W26" s="9"/>
    </row>
    <row r="27" spans="1:23" x14ac:dyDescent="0.25">
      <c r="A27" s="9">
        <v>497</v>
      </c>
      <c r="B27" s="9" t="s">
        <v>22</v>
      </c>
      <c r="C27" s="9" t="s">
        <v>76</v>
      </c>
      <c r="D27" s="9" t="s">
        <v>77</v>
      </c>
      <c r="E27" s="9" t="s">
        <v>25</v>
      </c>
      <c r="F27" s="3">
        <v>9.6153846153846194E-3</v>
      </c>
      <c r="G27" s="4">
        <f t="shared" ref="G27" si="2">F27*0</f>
        <v>0</v>
      </c>
      <c r="H27" s="9">
        <v>11</v>
      </c>
      <c r="I27" s="9">
        <v>11</v>
      </c>
      <c r="J27" s="9">
        <v>0</v>
      </c>
      <c r="K27" s="9"/>
      <c r="L27" s="9"/>
      <c r="M27" s="9">
        <v>2</v>
      </c>
      <c r="N27" s="9">
        <v>0</v>
      </c>
      <c r="O27" s="9"/>
      <c r="P27" s="9"/>
      <c r="Q27" s="9" t="s">
        <v>26</v>
      </c>
      <c r="R27" s="9"/>
      <c r="S27" s="9"/>
      <c r="T27" s="9"/>
      <c r="U27" s="9"/>
      <c r="V27" s="9"/>
      <c r="W27" s="9"/>
    </row>
    <row r="28" spans="1:23" x14ac:dyDescent="0.25">
      <c r="A28" s="9">
        <v>498</v>
      </c>
      <c r="B28" s="9" t="s">
        <v>22</v>
      </c>
      <c r="C28" s="9" t="s">
        <v>76</v>
      </c>
      <c r="D28" s="9" t="s">
        <v>78</v>
      </c>
      <c r="E28" s="10" t="s">
        <v>25</v>
      </c>
      <c r="F28" s="5">
        <v>9.6153846153846194E-3</v>
      </c>
      <c r="G28" s="6">
        <f>F28*140.8%</f>
        <v>1.3538461538461546E-2</v>
      </c>
      <c r="H28" s="9">
        <v>375</v>
      </c>
      <c r="I28" s="9">
        <v>375</v>
      </c>
      <c r="J28" s="10">
        <v>375</v>
      </c>
      <c r="K28" s="9"/>
      <c r="L28" s="9"/>
      <c r="M28" s="9">
        <v>0</v>
      </c>
      <c r="N28" s="10">
        <v>132</v>
      </c>
      <c r="O28" s="9"/>
      <c r="P28" s="9"/>
      <c r="Q28" s="9" t="s">
        <v>26</v>
      </c>
      <c r="R28" s="9" t="s">
        <v>26</v>
      </c>
      <c r="S28" s="9"/>
      <c r="T28" s="9"/>
      <c r="U28" s="11">
        <v>16458000</v>
      </c>
      <c r="V28" s="11">
        <v>0</v>
      </c>
      <c r="W28" s="9"/>
    </row>
    <row r="29" spans="1:23" x14ac:dyDescent="0.25">
      <c r="F29" s="7">
        <f>SUM(F3:F28)</f>
        <v>0.25</v>
      </c>
      <c r="G29" s="8">
        <f>SUM(G3:G28)</f>
        <v>5.2000000000000025E-2</v>
      </c>
    </row>
    <row r="31" spans="1:23" x14ac:dyDescent="0.25">
      <c r="E31">
        <f>1500/4</f>
        <v>375</v>
      </c>
      <c r="F31">
        <f>E31/4</f>
        <v>93.75</v>
      </c>
      <c r="G31">
        <v>100</v>
      </c>
    </row>
    <row r="32" spans="1:23" x14ac:dyDescent="0.25">
      <c r="F32">
        <v>132</v>
      </c>
      <c r="G32">
        <f>(F32*G31)/F31</f>
        <v>140.80000000000001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Avance de metas </vt:lpstr>
      <vt:lpstr>Contratación por M Y P</vt:lpstr>
      <vt:lpstr>Modificado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Zayra Mercedes Castillo Acosta</dc:creator>
  <cp:lastModifiedBy>Zayra Mercedes Castillo Acosta</cp:lastModifiedBy>
  <dcterms:created xsi:type="dcterms:W3CDTF">2018-04-09T21:57:32Z</dcterms:created>
  <dcterms:modified xsi:type="dcterms:W3CDTF">2018-09-17T20:54:20Z</dcterms:modified>
</cp:coreProperties>
</file>