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00" windowWidth="13815" windowHeight="5520"/>
  </bookViews>
  <sheets>
    <sheet name="1. Consecutivo Contratos 2019" sheetId="1" r:id="rId1"/>
    <sheet name="2. Consecutivo Procesos 2019" sheetId="2" r:id="rId2"/>
    <sheet name="1. Base de Datos 2018" sheetId="3" r:id="rId3"/>
    <sheet name="2. Base de Datos 2017" sheetId="4" r:id="rId4"/>
    <sheet name="Contratos vigencias anteriores" sheetId="5" r:id="rId5"/>
    <sheet name="1. Base de Datos 2018 (PAC)" sheetId="6" state="hidden" r:id="rId6"/>
  </sheets>
  <definedNames>
    <definedName name="_xlnm._FilterDatabase" localSheetId="2" hidden="1">'1. Base de Datos 2018'!$A$6:$AS$301</definedName>
    <definedName name="_xlnm._FilterDatabase" localSheetId="5" hidden="1">'1. Base de Datos 2018 (PAC)'!$A$6:$AH$173</definedName>
    <definedName name="_xlnm._FilterDatabase" localSheetId="0" hidden="1">'1. Consecutivo Contratos 2019'!$A$6:$AR$275</definedName>
    <definedName name="_xlnm._FilterDatabase" localSheetId="3" hidden="1">'2. Base de Datos 2017'!$A$6:$AG$172</definedName>
    <definedName name="_xlnm._FilterDatabase" localSheetId="1" hidden="1">'2. Consecutivo Procesos 2019'!$A$6:$N$193</definedName>
    <definedName name="frmMainForm_tblFormContainer_trContentRow_tdLeftColumn_divViewProfilePerspective_tblProfileDetails_trIsGroupContentRow_tdTitleCell_rptIsGroupRepeater_rpteIsGroupConditionalElements_lnkIsGroupConditionalSpan_0" localSheetId="3">'2. Base de Datos 2017'!$H$129</definedName>
    <definedName name="frmMainForm_tblFormContainer_trContentRow_tdLeftColumn_divViewProfilePerspective_tblProfileDetails_trIsGroupContentRow_tdTitleCell_rptIsGroupRepeater_rpteIsGroupConditionalElements_lnkIsGroupConditionalSpan_1" localSheetId="3">'2. Base de Datos 2017'!$H$135</definedName>
    <definedName name="frmMainForm_tblFormContainer_trContentRow_tdLeftColumn_divViewProfilePerspective_tblProfileDetails_trIsGroupContentRow_tdTitleCell_rptIsGroupRepeater_rpteIsGroupConditionalElements_lnkIsGroupConditionalSpan_2" localSheetId="3">'2. Base de Datos 2017'!$H$136</definedName>
  </definedNames>
  <calcPr calcId="145621"/>
</workbook>
</file>

<file path=xl/calcChain.xml><?xml version="1.0" encoding="utf-8"?>
<calcChain xmlns="http://schemas.openxmlformats.org/spreadsheetml/2006/main">
  <c r="P182" i="6" l="1"/>
  <c r="P180" i="6"/>
  <c r="P179" i="6"/>
  <c r="P181" i="6" s="1"/>
  <c r="N179" i="6"/>
  <c r="N181" i="6" s="1"/>
  <c r="N178" i="6"/>
  <c r="N176" i="6"/>
  <c r="X98" i="6"/>
  <c r="W98" i="6"/>
  <c r="V98" i="6" s="1"/>
  <c r="T98" i="6"/>
  <c r="Y98" i="6" s="1"/>
  <c r="P98" i="6"/>
  <c r="S98" i="6" s="1"/>
  <c r="N98" i="6"/>
  <c r="Y64" i="6"/>
  <c r="W64" i="6"/>
  <c r="V64" i="6" s="1"/>
  <c r="U64" i="6"/>
  <c r="T64" i="6"/>
  <c r="S64" i="6"/>
  <c r="R64" i="6"/>
  <c r="Q64" i="6"/>
  <c r="P64" i="6"/>
  <c r="N64" i="6"/>
  <c r="Y44" i="6"/>
  <c r="X44" i="6"/>
  <c r="W44" i="6"/>
  <c r="V44" i="6"/>
  <c r="U44" i="6"/>
  <c r="T44" i="6"/>
  <c r="S44" i="6"/>
  <c r="R44" i="6"/>
  <c r="Q44" i="6"/>
  <c r="N44" i="6"/>
  <c r="X43" i="6"/>
  <c r="W43" i="6"/>
  <c r="V43" i="6" s="1"/>
  <c r="T43" i="6"/>
  <c r="Y43" i="6" s="1"/>
  <c r="P43" i="6"/>
  <c r="S43" i="6" s="1"/>
  <c r="N43" i="6"/>
  <c r="X42" i="6"/>
  <c r="W42" i="6"/>
  <c r="V42" i="6"/>
  <c r="U42" i="6"/>
  <c r="T42" i="6"/>
  <c r="R42" i="6"/>
  <c r="Q42" i="6"/>
  <c r="P42" i="6"/>
  <c r="S42" i="6" s="1"/>
  <c r="N42" i="6"/>
  <c r="X39" i="6"/>
  <c r="V39" i="6"/>
  <c r="U39" i="6"/>
  <c r="T39" i="6"/>
  <c r="S39" i="6"/>
  <c r="R39" i="6"/>
  <c r="Q39" i="6"/>
  <c r="N39" i="6"/>
  <c r="Y34" i="6"/>
  <c r="X34" i="6"/>
  <c r="W34" i="6"/>
  <c r="V34" i="6" s="1"/>
  <c r="U34" i="6"/>
  <c r="T34" i="6"/>
  <c r="Q34" i="6"/>
  <c r="P34" i="6"/>
  <c r="S34" i="6" s="1"/>
  <c r="N34" i="6"/>
  <c r="AB14" i="5"/>
  <c r="AA14" i="5"/>
  <c r="Z14" i="5"/>
  <c r="AB13" i="5"/>
  <c r="AB12" i="5"/>
  <c r="AA12" i="5"/>
  <c r="Z12" i="5"/>
  <c r="AB11" i="5"/>
  <c r="AB10" i="5"/>
  <c r="AB9" i="5"/>
  <c r="AB8" i="5"/>
  <c r="AB7" i="5"/>
  <c r="Z7" i="5"/>
  <c r="AD172" i="4"/>
  <c r="AD171" i="4"/>
  <c r="AD170" i="4"/>
  <c r="AD169" i="4"/>
  <c r="AD168" i="4"/>
  <c r="AD167" i="4"/>
  <c r="AD166" i="4"/>
  <c r="AD165" i="4"/>
  <c r="AD163" i="4"/>
  <c r="AD162" i="4"/>
  <c r="AD161" i="4"/>
  <c r="AD160" i="4"/>
  <c r="AD159" i="4"/>
  <c r="AD158" i="4"/>
  <c r="AD157" i="4"/>
  <c r="AD156" i="4"/>
  <c r="AD155" i="4"/>
  <c r="AD154" i="4"/>
  <c r="AD153" i="4"/>
  <c r="AD152" i="4"/>
  <c r="AD151" i="4"/>
  <c r="AD150" i="4"/>
  <c r="AD149" i="4"/>
  <c r="AD148" i="4"/>
  <c r="AB148" i="4"/>
  <c r="AD147" i="4"/>
  <c r="AD146" i="4"/>
  <c r="AD145" i="4"/>
  <c r="AD144" i="4"/>
  <c r="AD143" i="4"/>
  <c r="AD142" i="4"/>
  <c r="AB142" i="4"/>
  <c r="AC142" i="4" s="1"/>
  <c r="AD141" i="4"/>
  <c r="AD140" i="4"/>
  <c r="AD139" i="4"/>
  <c r="AD138" i="4"/>
  <c r="AD137" i="4"/>
  <c r="AD134" i="4"/>
  <c r="AD133" i="4"/>
  <c r="AD132" i="4"/>
  <c r="AD131" i="4"/>
  <c r="AD130" i="4"/>
  <c r="AD129" i="4"/>
  <c r="AC129" i="4"/>
  <c r="AD126" i="4"/>
  <c r="AD125" i="4"/>
  <c r="Y125" i="4"/>
  <c r="AD124" i="4"/>
  <c r="AD123" i="4"/>
  <c r="AD122" i="4"/>
  <c r="AD121" i="4"/>
  <c r="AD120" i="4"/>
  <c r="AD119" i="4"/>
  <c r="AD118" i="4"/>
  <c r="AD117" i="4"/>
  <c r="AD116" i="4"/>
  <c r="AD115" i="4"/>
  <c r="AD114" i="4"/>
  <c r="Y112" i="4"/>
  <c r="AD112" i="4" s="1"/>
  <c r="AD111" i="4"/>
  <c r="AD108" i="4"/>
  <c r="AD107" i="4"/>
  <c r="AD106" i="4"/>
  <c r="AD105" i="4"/>
  <c r="AD104" i="4"/>
  <c r="AD103" i="4"/>
  <c r="AD102" i="4"/>
  <c r="AD101" i="4"/>
  <c r="AD100" i="4"/>
  <c r="AD99" i="4"/>
  <c r="AD98" i="4"/>
  <c r="AD97" i="4"/>
  <c r="AD96" i="4"/>
  <c r="AD95" i="4"/>
  <c r="AD94" i="4"/>
  <c r="AD93" i="4"/>
  <c r="AD92" i="4"/>
  <c r="AD91" i="4"/>
  <c r="AD90" i="4"/>
  <c r="AD89" i="4"/>
  <c r="AD88" i="4"/>
  <c r="AD87" i="4"/>
  <c r="AD86" i="4"/>
  <c r="AD85" i="4"/>
  <c r="AD84" i="4"/>
  <c r="AD83" i="4"/>
  <c r="AD82" i="4"/>
  <c r="AD81" i="4"/>
  <c r="AD80" i="4"/>
  <c r="AD79" i="4"/>
  <c r="AD78" i="4"/>
  <c r="AD77"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D12" i="4"/>
  <c r="AD11" i="4"/>
  <c r="AD10" i="4"/>
  <c r="AD9" i="4"/>
  <c r="AD8" i="4"/>
  <c r="Y8" i="4"/>
  <c r="AD7" i="4"/>
  <c r="AC7" i="4"/>
  <c r="AL301" i="3"/>
  <c r="AL300" i="3"/>
  <c r="AL299" i="3"/>
  <c r="AL298" i="3"/>
  <c r="AL297" i="3"/>
  <c r="AL296" i="3"/>
  <c r="AL295" i="3"/>
  <c r="AL294" i="3"/>
  <c r="AL293" i="3"/>
  <c r="AL292" i="3"/>
  <c r="AL291" i="3"/>
  <c r="AL290" i="3"/>
  <c r="AL289" i="3"/>
  <c r="AL288" i="3"/>
  <c r="AL287" i="3"/>
  <c r="AL286" i="3"/>
  <c r="AL285" i="3"/>
  <c r="AL284" i="3"/>
  <c r="AL283" i="3"/>
  <c r="AL282" i="3"/>
  <c r="AL281" i="3"/>
  <c r="AL280" i="3"/>
  <c r="AL279" i="3"/>
  <c r="AL278" i="3"/>
  <c r="AL277" i="3"/>
  <c r="AK277" i="3"/>
  <c r="AL276" i="3"/>
  <c r="AL275" i="3"/>
  <c r="AL274" i="3"/>
  <c r="AL273" i="3"/>
  <c r="AL272" i="3"/>
  <c r="AL271" i="3"/>
  <c r="AL270" i="3"/>
  <c r="AJ270" i="3"/>
  <c r="AK270" i="3" s="1"/>
  <c r="AL269" i="3"/>
  <c r="AL268" i="3"/>
  <c r="AL267" i="3"/>
  <c r="AL266" i="3"/>
  <c r="AL265" i="3"/>
  <c r="AL264" i="3"/>
  <c r="AL263" i="3"/>
  <c r="AL262" i="3"/>
  <c r="AL261" i="3"/>
  <c r="AL260" i="3"/>
  <c r="AL259" i="3"/>
  <c r="AL258" i="3"/>
  <c r="AL257" i="3"/>
  <c r="AL256" i="3"/>
  <c r="AL255" i="3"/>
  <c r="AL254" i="3"/>
  <c r="AL253" i="3"/>
  <c r="AL252" i="3"/>
  <c r="AL251" i="3"/>
  <c r="AL250" i="3"/>
  <c r="AL249" i="3"/>
  <c r="AL248" i="3"/>
  <c r="AL247" i="3"/>
  <c r="AL246" i="3"/>
  <c r="AL245" i="3"/>
  <c r="AL244" i="3"/>
  <c r="AL243" i="3"/>
  <c r="AL242" i="3"/>
  <c r="AL241" i="3"/>
  <c r="AL240" i="3"/>
  <c r="AL239" i="3"/>
  <c r="AL238" i="3"/>
  <c r="AL237" i="3"/>
  <c r="AL236" i="3"/>
  <c r="AL235" i="3"/>
  <c r="AL234" i="3"/>
  <c r="AL233" i="3"/>
  <c r="AL232" i="3"/>
  <c r="AL231" i="3"/>
  <c r="AL230" i="3"/>
  <c r="AL229" i="3"/>
  <c r="AL228" i="3"/>
  <c r="AK228" i="3"/>
  <c r="AL226" i="3"/>
  <c r="AL225" i="3"/>
  <c r="AL224" i="3"/>
  <c r="AL223" i="3"/>
  <c r="AK223" i="3"/>
  <c r="AL222" i="3"/>
  <c r="AL221" i="3"/>
  <c r="AL220" i="3"/>
  <c r="AJ220" i="3"/>
  <c r="AL219" i="3"/>
  <c r="AK219" i="3"/>
  <c r="AL218" i="3"/>
  <c r="AK218" i="3"/>
  <c r="AL217" i="3"/>
  <c r="AL216" i="3"/>
  <c r="AL215" i="3"/>
  <c r="AL214" i="3"/>
  <c r="AL213" i="3"/>
  <c r="AK213" i="3"/>
  <c r="AL212" i="3"/>
  <c r="AL211" i="3"/>
  <c r="AL210" i="3"/>
  <c r="AL209" i="3"/>
  <c r="AL208" i="3"/>
  <c r="AL207" i="3"/>
  <c r="AK207" i="3"/>
  <c r="AL206" i="3"/>
  <c r="AL205" i="3"/>
  <c r="AL204" i="3"/>
  <c r="AL203" i="3"/>
  <c r="AL202" i="3"/>
  <c r="AL201" i="3"/>
  <c r="AL200" i="3"/>
  <c r="AL199" i="3"/>
  <c r="AJ199" i="3"/>
  <c r="AL198" i="3"/>
  <c r="AL197" i="3"/>
  <c r="AL196" i="3"/>
  <c r="AL195" i="3"/>
  <c r="AL194" i="3"/>
  <c r="AL193" i="3"/>
  <c r="AL192" i="3"/>
  <c r="AL191" i="3"/>
  <c r="AL190" i="3"/>
  <c r="AL189" i="3"/>
  <c r="AL188" i="3"/>
  <c r="AL187" i="3"/>
  <c r="AL186" i="3"/>
  <c r="AL185" i="3"/>
  <c r="AL184" i="3"/>
  <c r="AL183" i="3"/>
  <c r="AL182" i="3"/>
  <c r="AL181" i="3"/>
  <c r="AK181" i="3"/>
  <c r="AG181" i="3"/>
  <c r="AL180" i="3"/>
  <c r="AK180" i="3"/>
  <c r="AJ180" i="3"/>
  <c r="AG180" i="3"/>
  <c r="AL179" i="3"/>
  <c r="AL178" i="3"/>
  <c r="AL177" i="3"/>
  <c r="AL176" i="3"/>
  <c r="AL175" i="3"/>
  <c r="AL174" i="3"/>
  <c r="AL173" i="3"/>
  <c r="AL172" i="3"/>
  <c r="AJ172" i="3"/>
  <c r="AK172" i="3" s="1"/>
  <c r="AG172" i="3"/>
  <c r="AL171" i="3"/>
  <c r="AL170" i="3"/>
  <c r="AL169" i="3"/>
  <c r="AL168" i="3"/>
  <c r="AL167" i="3"/>
  <c r="V167" i="3"/>
  <c r="AL166" i="3"/>
  <c r="AL165" i="3"/>
  <c r="AL164" i="3"/>
  <c r="AK164" i="3"/>
  <c r="AL163" i="3"/>
  <c r="AL162" i="3"/>
  <c r="AL161" i="3"/>
  <c r="AL160" i="3"/>
  <c r="AL159" i="3"/>
  <c r="AK159" i="3"/>
  <c r="AL158" i="3"/>
  <c r="AJ157" i="3"/>
  <c r="AG157" i="3"/>
  <c r="AL157" i="3" s="1"/>
  <c r="AL156" i="3"/>
  <c r="AL155" i="3"/>
  <c r="AL154" i="3"/>
  <c r="AL153" i="3"/>
  <c r="AL152" i="3"/>
  <c r="AL151" i="3"/>
  <c r="AL150" i="3"/>
  <c r="AL149" i="3"/>
  <c r="AL148" i="3"/>
  <c r="AL147" i="3"/>
  <c r="AL146" i="3"/>
  <c r="AL145" i="3"/>
  <c r="AL144" i="3"/>
  <c r="AL143" i="3"/>
  <c r="AL142" i="3"/>
  <c r="AL141" i="3"/>
  <c r="AL140" i="3"/>
  <c r="AL139" i="3"/>
  <c r="AL138" i="3"/>
  <c r="AL137" i="3"/>
  <c r="AK137" i="3"/>
  <c r="AL136" i="3"/>
  <c r="AL135" i="3"/>
  <c r="AL134" i="3"/>
  <c r="AL133" i="3"/>
  <c r="AL132" i="3"/>
  <c r="AL131" i="3"/>
  <c r="AL130" i="3"/>
  <c r="AL129" i="3"/>
  <c r="AL128" i="3"/>
  <c r="AL127" i="3"/>
  <c r="AL126" i="3"/>
  <c r="AL125" i="3"/>
  <c r="AL124" i="3"/>
  <c r="AL123" i="3"/>
  <c r="AL122" i="3"/>
  <c r="AL121" i="3"/>
  <c r="AL120" i="3"/>
  <c r="AL119" i="3"/>
  <c r="AL118" i="3"/>
  <c r="AL117" i="3"/>
  <c r="AL116" i="3"/>
  <c r="AL115" i="3"/>
  <c r="AL114" i="3"/>
  <c r="AL113" i="3"/>
  <c r="AL112" i="3"/>
  <c r="AL111" i="3"/>
  <c r="AL110" i="3"/>
  <c r="AL109" i="3"/>
  <c r="AL108" i="3"/>
  <c r="AK108" i="3"/>
  <c r="AJ108" i="3"/>
  <c r="AG108" i="3"/>
  <c r="AL107" i="3"/>
  <c r="AL106" i="3"/>
  <c r="AL105" i="3"/>
  <c r="AJ104" i="3"/>
  <c r="AK104" i="3" s="1"/>
  <c r="AG104" i="3"/>
  <c r="AL104" i="3" s="1"/>
  <c r="AL103" i="3"/>
  <c r="AL102" i="3"/>
  <c r="AL101" i="3"/>
  <c r="AL100" i="3"/>
  <c r="AL99" i="3"/>
  <c r="AK99" i="3"/>
  <c r="AL98" i="3"/>
  <c r="AK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V63" i="3"/>
  <c r="AL62" i="3"/>
  <c r="AL61" i="3"/>
  <c r="AL60" i="3"/>
  <c r="AL59" i="3"/>
  <c r="AL58" i="3"/>
  <c r="AL57" i="3"/>
  <c r="AL56" i="3"/>
  <c r="AL55" i="3"/>
  <c r="AL54" i="3"/>
  <c r="AL53" i="3"/>
  <c r="AL52" i="3"/>
  <c r="AL51" i="3"/>
  <c r="AL50" i="3"/>
  <c r="AL49" i="3"/>
  <c r="AK49" i="3"/>
  <c r="AL48" i="3"/>
  <c r="AL47" i="3"/>
  <c r="AK47" i="3"/>
  <c r="AL46" i="3"/>
  <c r="AL45" i="3"/>
  <c r="AL44" i="3"/>
  <c r="AK44" i="3"/>
  <c r="AL43" i="3"/>
  <c r="AL42" i="3"/>
  <c r="AK42" i="3"/>
  <c r="AL41" i="3"/>
  <c r="AL40" i="3"/>
  <c r="AL39" i="3"/>
  <c r="AL38" i="3"/>
  <c r="AL37" i="3"/>
  <c r="AL36" i="3"/>
  <c r="AL35" i="3"/>
  <c r="AL34" i="3"/>
  <c r="AK34" i="3"/>
  <c r="AL33" i="3"/>
  <c r="AK33" i="3"/>
  <c r="AL32" i="3"/>
  <c r="AL31" i="3"/>
  <c r="AL30" i="3"/>
  <c r="AL29" i="3"/>
  <c r="AL28" i="3"/>
  <c r="AL27" i="3"/>
  <c r="AK27" i="3"/>
  <c r="AL26" i="3"/>
  <c r="AL25" i="3"/>
  <c r="AL24" i="3"/>
  <c r="AL23" i="3"/>
  <c r="AL22" i="3"/>
  <c r="AK22" i="3"/>
  <c r="AL21" i="3"/>
  <c r="AK21" i="3"/>
  <c r="AL20" i="3"/>
  <c r="AL19" i="3"/>
  <c r="AL18" i="3"/>
  <c r="AL17" i="3"/>
  <c r="AL16" i="3"/>
  <c r="AL15" i="3"/>
  <c r="AL14" i="3"/>
  <c r="AL13" i="3"/>
  <c r="AL12" i="3"/>
  <c r="AL11" i="3"/>
  <c r="AL10" i="3"/>
  <c r="AL9" i="3"/>
  <c r="AL8" i="3"/>
  <c r="AL7" i="3"/>
  <c r="AL275" i="1"/>
  <c r="AL274" i="1"/>
  <c r="T274" i="1"/>
  <c r="AL273" i="1"/>
  <c r="T273" i="1"/>
  <c r="AL272" i="1"/>
  <c r="T272" i="1"/>
  <c r="AL271" i="1"/>
  <c r="T271" i="1"/>
  <c r="AL270" i="1"/>
  <c r="T270" i="1"/>
  <c r="AL269" i="1"/>
  <c r="T269" i="1"/>
  <c r="AL268" i="1"/>
  <c r="T268" i="1"/>
  <c r="AL267" i="1"/>
  <c r="T267" i="1"/>
  <c r="AL266" i="1"/>
  <c r="T266" i="1"/>
  <c r="AL265" i="1"/>
  <c r="T265" i="1"/>
  <c r="AL264" i="1"/>
  <c r="T264" i="1"/>
  <c r="AL263" i="1"/>
  <c r="T263" i="1"/>
  <c r="AL262" i="1"/>
  <c r="T262" i="1"/>
  <c r="AL261" i="1"/>
  <c r="T261" i="1"/>
  <c r="AL260" i="1"/>
  <c r="T260" i="1"/>
  <c r="AL259" i="1"/>
  <c r="T259" i="1"/>
  <c r="AL258" i="1"/>
  <c r="T258" i="1"/>
  <c r="AL257" i="1"/>
  <c r="T257" i="1"/>
  <c r="AL256" i="1"/>
  <c r="T256" i="1"/>
  <c r="AL255" i="1"/>
  <c r="T255" i="1"/>
  <c r="AL254" i="1"/>
  <c r="T254" i="1"/>
  <c r="AL253" i="1"/>
  <c r="T253" i="1"/>
  <c r="AL252" i="1"/>
  <c r="T252" i="1"/>
  <c r="AL251" i="1"/>
  <c r="T251" i="1"/>
  <c r="AL250" i="1"/>
  <c r="T250" i="1"/>
  <c r="AL249" i="1"/>
  <c r="T249" i="1"/>
  <c r="AL248" i="1"/>
  <c r="T248" i="1"/>
  <c r="AL247" i="1"/>
  <c r="T247" i="1"/>
  <c r="AL246" i="1"/>
  <c r="T246" i="1"/>
  <c r="AL245" i="1"/>
  <c r="T245" i="1"/>
  <c r="AL244" i="1"/>
  <c r="T244" i="1"/>
  <c r="AL243" i="1"/>
  <c r="T243" i="1"/>
  <c r="AL242" i="1"/>
  <c r="T242" i="1"/>
  <c r="AL241" i="1"/>
  <c r="T241" i="1"/>
  <c r="AL240" i="1"/>
  <c r="T240" i="1"/>
  <c r="AL239" i="1"/>
  <c r="T239" i="1"/>
  <c r="AL238" i="1"/>
  <c r="T238" i="1"/>
  <c r="AL237" i="1"/>
  <c r="T237" i="1"/>
  <c r="AL236" i="1"/>
  <c r="T236" i="1"/>
  <c r="AL235" i="1"/>
  <c r="T235" i="1"/>
  <c r="AL234" i="1"/>
  <c r="T234" i="1"/>
  <c r="AL233" i="1"/>
  <c r="T233" i="1"/>
  <c r="AL232" i="1"/>
  <c r="T232" i="1"/>
  <c r="AL231" i="1"/>
  <c r="T231" i="1"/>
  <c r="AL230" i="1"/>
  <c r="T230" i="1"/>
  <c r="AL229" i="1"/>
  <c r="T229" i="1"/>
  <c r="AL228" i="1"/>
  <c r="T228" i="1"/>
  <c r="AL227" i="1"/>
  <c r="T227" i="1"/>
  <c r="AL226" i="1"/>
  <c r="T226" i="1"/>
  <c r="AL225" i="1"/>
  <c r="T225" i="1"/>
  <c r="AL224" i="1"/>
  <c r="T224" i="1"/>
  <c r="AL223" i="1"/>
  <c r="T223" i="1"/>
  <c r="AL222" i="1"/>
  <c r="T222" i="1"/>
  <c r="AL221" i="1"/>
  <c r="T221" i="1"/>
  <c r="AL220" i="1"/>
  <c r="T220" i="1"/>
  <c r="AL219" i="1"/>
  <c r="T219" i="1"/>
  <c r="AL218" i="1"/>
  <c r="T218" i="1"/>
  <c r="AL217" i="1"/>
  <c r="T217" i="1"/>
  <c r="AL216" i="1"/>
  <c r="T216" i="1"/>
  <c r="AL215" i="1"/>
  <c r="AL214" i="1"/>
  <c r="AL213" i="1"/>
  <c r="AL212" i="1"/>
  <c r="AL211" i="1"/>
  <c r="AL210" i="1"/>
  <c r="AL209" i="1"/>
  <c r="AL208" i="1"/>
  <c r="AL207" i="1"/>
  <c r="AL206" i="1"/>
  <c r="AL205" i="1"/>
  <c r="AL204" i="1"/>
  <c r="AL203" i="1"/>
  <c r="AL202" i="1"/>
  <c r="AL201" i="1"/>
  <c r="AL200" i="1"/>
  <c r="AL199" i="1"/>
  <c r="AL198" i="1"/>
  <c r="AL197" i="1"/>
  <c r="AL196" i="1"/>
  <c r="AL195" i="1"/>
  <c r="AL194" i="1"/>
  <c r="AL193" i="1"/>
  <c r="AL192" i="1"/>
  <c r="AL191" i="1"/>
  <c r="AL190" i="1"/>
  <c r="AL189" i="1"/>
  <c r="AL188" i="1"/>
  <c r="AL187" i="1"/>
  <c r="AL186" i="1"/>
  <c r="AL185" i="1"/>
  <c r="AL184" i="1"/>
  <c r="AL183" i="1"/>
  <c r="AL182" i="1"/>
  <c r="AL181" i="1"/>
  <c r="AL180" i="1"/>
  <c r="AL179" i="1"/>
  <c r="AL178" i="1"/>
  <c r="AL177" i="1"/>
  <c r="AL176" i="1"/>
  <c r="AL175" i="1"/>
  <c r="AL174" i="1"/>
  <c r="AL173" i="1"/>
  <c r="AL172" i="1"/>
  <c r="AL171" i="1"/>
  <c r="AL170" i="1"/>
  <c r="AL169" i="1"/>
  <c r="AL168" i="1"/>
  <c r="AL167" i="1"/>
  <c r="AL166" i="1"/>
  <c r="AL165" i="1"/>
  <c r="AL163" i="1"/>
  <c r="AL162" i="1"/>
  <c r="AL161" i="1"/>
  <c r="AL160" i="1"/>
  <c r="AL159" i="1"/>
  <c r="AL158" i="1"/>
  <c r="AL157" i="1"/>
  <c r="AL156" i="1"/>
  <c r="AL155" i="1"/>
  <c r="AL154" i="1"/>
  <c r="AL153" i="1"/>
  <c r="AL152" i="1"/>
  <c r="AL151" i="1"/>
  <c r="AL150" i="1"/>
  <c r="AL149" i="1"/>
  <c r="AL148" i="1"/>
  <c r="AL147" i="1"/>
  <c r="AL146" i="1"/>
  <c r="AL145" i="1"/>
  <c r="AL144" i="1"/>
  <c r="AL143" i="1"/>
  <c r="AL142" i="1"/>
  <c r="AL141" i="1"/>
  <c r="V141" i="1"/>
  <c r="AL140" i="1"/>
  <c r="AL139" i="1"/>
  <c r="AL138" i="1"/>
  <c r="AL137" i="1"/>
  <c r="AL136" i="1"/>
  <c r="AL135" i="1"/>
  <c r="AL134" i="1"/>
  <c r="AL133" i="1"/>
  <c r="AL132" i="1"/>
  <c r="AL131" i="1"/>
  <c r="AL130" i="1"/>
  <c r="AL129" i="1"/>
  <c r="AL128" i="1"/>
  <c r="AL127" i="1"/>
  <c r="AL126" i="1"/>
  <c r="AL125" i="1"/>
  <c r="AL124" i="1"/>
  <c r="AL123" i="1"/>
  <c r="AL122" i="1"/>
  <c r="AL121" i="1"/>
  <c r="AL120" i="1"/>
  <c r="AL119" i="1"/>
  <c r="AL118" i="1"/>
  <c r="AL117" i="1"/>
  <c r="AL116" i="1"/>
  <c r="AL115" i="1"/>
  <c r="AL114" i="1"/>
  <c r="AL113" i="1"/>
  <c r="V113" i="1"/>
  <c r="AL112" i="1"/>
  <c r="V112" i="1"/>
  <c r="AL111" i="1"/>
  <c r="AL110" i="1"/>
  <c r="AL109" i="1"/>
  <c r="AL108" i="1"/>
  <c r="AL107" i="1"/>
  <c r="AL106" i="1"/>
  <c r="AL105" i="1"/>
  <c r="AL104" i="1"/>
  <c r="V104" i="1"/>
  <c r="AL103" i="1"/>
  <c r="AL102" i="1"/>
  <c r="AL101" i="1"/>
  <c r="AL100" i="1"/>
  <c r="AL99" i="1"/>
  <c r="AL98" i="1"/>
  <c r="AL97" i="1"/>
  <c r="V97" i="1"/>
  <c r="AL96" i="1"/>
  <c r="V96" i="1"/>
  <c r="AL95" i="1"/>
  <c r="V95" i="1"/>
  <c r="AL94" i="1"/>
  <c r="V94" i="1"/>
  <c r="AL93" i="1"/>
  <c r="V93" i="1"/>
  <c r="AL92" i="1"/>
  <c r="V92" i="1"/>
  <c r="AL91" i="1"/>
  <c r="V91" i="1"/>
  <c r="AL90" i="1"/>
  <c r="V90" i="1"/>
  <c r="AL89" i="1"/>
  <c r="V89" i="1"/>
  <c r="AL88" i="1"/>
  <c r="V88" i="1"/>
  <c r="AL87" i="1"/>
  <c r="V87" i="1"/>
  <c r="AL86" i="1"/>
  <c r="V86" i="1"/>
  <c r="AL85" i="1"/>
  <c r="V85" i="1"/>
  <c r="AL84" i="1"/>
  <c r="V84" i="1"/>
  <c r="AL83" i="1"/>
  <c r="V83" i="1"/>
  <c r="AL82" i="1"/>
  <c r="V82" i="1"/>
  <c r="AL81" i="1"/>
  <c r="V81" i="1"/>
  <c r="AL80" i="1"/>
  <c r="V80" i="1"/>
  <c r="AL79" i="1"/>
  <c r="V79" i="1"/>
  <c r="AL78" i="1"/>
  <c r="V78" i="1"/>
  <c r="AL77" i="1"/>
  <c r="V77" i="1"/>
  <c r="AL76" i="1"/>
  <c r="V76" i="1"/>
  <c r="AL75" i="1"/>
  <c r="V75" i="1"/>
  <c r="AL74" i="1"/>
  <c r="V74" i="1"/>
  <c r="AL73" i="1"/>
  <c r="V73" i="1"/>
  <c r="AL72" i="1"/>
  <c r="V72" i="1"/>
  <c r="AL71" i="1"/>
  <c r="V71" i="1"/>
  <c r="V70" i="1"/>
  <c r="AL69" i="1"/>
  <c r="V69" i="1"/>
  <c r="AL68" i="1"/>
  <c r="V68" i="1"/>
  <c r="AL67" i="1"/>
  <c r="V67" i="1"/>
  <c r="AL66" i="1"/>
  <c r="V66" i="1"/>
  <c r="AL65" i="1"/>
  <c r="V65" i="1"/>
  <c r="AL64" i="1"/>
  <c r="V64" i="1"/>
  <c r="AL63" i="1"/>
  <c r="V63" i="1"/>
  <c r="AL62" i="1"/>
  <c r="V62" i="1"/>
  <c r="AL61" i="1"/>
  <c r="V61" i="1"/>
  <c r="AL60" i="1"/>
  <c r="V60" i="1"/>
  <c r="AL59" i="1"/>
  <c r="V59" i="1"/>
  <c r="AL58" i="1"/>
  <c r="V58" i="1"/>
  <c r="AL57" i="1"/>
  <c r="V57" i="1"/>
  <c r="AL56" i="1"/>
  <c r="AL55" i="1"/>
  <c r="AL54" i="1"/>
  <c r="AL53" i="1"/>
  <c r="V53" i="1"/>
  <c r="AL52" i="1"/>
  <c r="AL51" i="1"/>
  <c r="AL50" i="1"/>
  <c r="AL49" i="1"/>
  <c r="AL48" i="1"/>
  <c r="AL47" i="1"/>
  <c r="V47" i="1"/>
  <c r="AL46" i="1"/>
  <c r="AL45" i="1"/>
  <c r="AL44" i="1"/>
  <c r="V44" i="1"/>
  <c r="AL43" i="1"/>
  <c r="V43" i="1"/>
  <c r="AL42" i="1"/>
  <c r="V42" i="1"/>
  <c r="AL41" i="1"/>
  <c r="V41" i="1"/>
  <c r="AL40" i="1"/>
  <c r="V40" i="1"/>
  <c r="AL39" i="1"/>
  <c r="V39" i="1"/>
  <c r="AL38" i="1"/>
  <c r="AL37" i="1"/>
  <c r="V37" i="1"/>
  <c r="AL36" i="1"/>
  <c r="V36" i="1"/>
  <c r="AL35" i="1"/>
  <c r="V35" i="1"/>
  <c r="AL34" i="1"/>
  <c r="AL33" i="1"/>
  <c r="V33" i="1"/>
  <c r="AL32" i="1"/>
  <c r="V32" i="1"/>
  <c r="AL31" i="1"/>
  <c r="V31" i="1"/>
  <c r="AL30" i="1"/>
  <c r="V30" i="1"/>
  <c r="AL29" i="1"/>
  <c r="V29" i="1"/>
  <c r="AL28" i="1"/>
  <c r="V28" i="1"/>
  <c r="AL27" i="1"/>
  <c r="V27" i="1"/>
  <c r="AL26" i="1"/>
  <c r="V26" i="1"/>
  <c r="AL25" i="1"/>
  <c r="V25" i="1"/>
  <c r="AL24" i="1"/>
  <c r="V24" i="1"/>
  <c r="AL23" i="1"/>
  <c r="V23" i="1"/>
  <c r="AL22" i="1"/>
  <c r="V22" i="1"/>
  <c r="AL21" i="1"/>
  <c r="V21" i="1"/>
  <c r="AL20" i="1"/>
  <c r="V20" i="1"/>
  <c r="AL19" i="1"/>
  <c r="V19" i="1"/>
  <c r="AL18" i="1"/>
  <c r="V18" i="1"/>
  <c r="AL17" i="1"/>
  <c r="V17" i="1"/>
  <c r="AL16" i="1"/>
  <c r="V16" i="1"/>
  <c r="AL15" i="1"/>
  <c r="V15" i="1"/>
  <c r="AL14" i="1"/>
  <c r="V14" i="1"/>
  <c r="AL13" i="1"/>
  <c r="V13" i="1"/>
  <c r="AL12" i="1"/>
  <c r="V12" i="1"/>
  <c r="AL11" i="1"/>
  <c r="V11" i="1"/>
  <c r="AL10" i="1"/>
  <c r="V10" i="1"/>
  <c r="AL9" i="1"/>
  <c r="V9" i="1"/>
  <c r="AL8" i="1"/>
  <c r="V8" i="1"/>
  <c r="AL7" i="1"/>
  <c r="R34" i="6" l="1"/>
  <c r="Q43" i="6"/>
  <c r="U43" i="6"/>
  <c r="X64" i="6"/>
  <c r="Q98" i="6"/>
  <c r="U98" i="6"/>
  <c r="R43" i="6"/>
  <c r="R98" i="6"/>
  <c r="N180" i="6"/>
  <c r="N183" i="6" s="1"/>
  <c r="N182" i="6"/>
</calcChain>
</file>

<file path=xl/sharedStrings.xml><?xml version="1.0" encoding="utf-8"?>
<sst xmlns="http://schemas.openxmlformats.org/spreadsheetml/2006/main" count="13065" uniqueCount="3587">
  <si>
    <t>1. Relación de Contratos correspondientes a la vigencia 2019</t>
  </si>
  <si>
    <t>1. Relación de Procesos de Contratación correspondientes a la vigencia 2019</t>
  </si>
  <si>
    <t>Fondo de Desarrollo Local Rafael Uribe Uribe</t>
  </si>
  <si>
    <t>NUMERO DEL PROCESO</t>
  </si>
  <si>
    <t>MODALIDAD DE CONTRATACION</t>
  </si>
  <si>
    <t>TIPO DE CONTRATO</t>
  </si>
  <si>
    <t>1. Relación de contratación correspondientes a la vigencia 2018</t>
  </si>
  <si>
    <t>No. SOLICITUD SIPSE</t>
  </si>
  <si>
    <t>NO HAY</t>
  </si>
  <si>
    <t>NUMERO DEL PROCESO EN EL SECOP</t>
  </si>
  <si>
    <t xml:space="preserve">ABOGADO RESPONSABLE </t>
  </si>
  <si>
    <t>CONTRATISTA</t>
  </si>
  <si>
    <t>OBJETO DEL CONTRATO O CONVENIO</t>
  </si>
  <si>
    <t>FECHA DE ADJUDICACIÓN</t>
  </si>
  <si>
    <t xml:space="preserve">NÚMERO DE CONTRATO </t>
  </si>
  <si>
    <t xml:space="preserve">Estado de contrato </t>
  </si>
  <si>
    <t>Plataforma de contratatación</t>
  </si>
  <si>
    <t xml:space="preserve">OBSERVACIONES </t>
  </si>
  <si>
    <t>FDLRUU-CD-001-2019</t>
  </si>
  <si>
    <t xml:space="preserve">CONTRATISTAS PLURALES - CONSORCIOS O UNIONES TEMPORALES </t>
  </si>
  <si>
    <t>Contratación Directa</t>
  </si>
  <si>
    <t>Contrato Interadministrativo</t>
  </si>
  <si>
    <t>CO1.BDOS.706188</t>
  </si>
  <si>
    <t xml:space="preserve">Nancy Moya </t>
  </si>
  <si>
    <t>ETB SA ESP</t>
  </si>
  <si>
    <t>Instalación, configuración y puesta en funcionamiento del servicio de conectividad WIFI e Internet para la Alcaldia Local de Rafael Uribe Uribe</t>
  </si>
  <si>
    <t>CIA-050-2019</t>
  </si>
  <si>
    <t>Adjudicado</t>
  </si>
  <si>
    <t>Secop II</t>
  </si>
  <si>
    <t>FDLRUU-CD-002-2019</t>
  </si>
  <si>
    <t>Prestación de Servicios</t>
  </si>
  <si>
    <t>CO1.BDOS.707371</t>
  </si>
  <si>
    <t>ZAYRA MERCEDES CASTILLO ACOSTA</t>
  </si>
  <si>
    <t>NUMERO DEL CONTRATO</t>
  </si>
  <si>
    <t>PRESTAR LOS SERVICIOS DE APOYO TÉCNICO ADMINISTRATIVO PARA LA OFICINA DE PLANEACIÓN DE LA ALCALDÍA LOCAL DE RAFAEL URIBE URIBE</t>
  </si>
  <si>
    <t>CPS-002-2019</t>
  </si>
  <si>
    <t>NUMERO DEL CONTRATO EN EL SECOP</t>
  </si>
  <si>
    <t xml:space="preserve">NOMBRE DEL CONTRATISTA </t>
  </si>
  <si>
    <t>FDLRUU-CD-003-2019</t>
  </si>
  <si>
    <t>TIPO DE IDENTIFICACION</t>
  </si>
  <si>
    <t>No. IDENTIFICACION</t>
  </si>
  <si>
    <t>CO1.BDOS.710563</t>
  </si>
  <si>
    <t>EDGAR IVAN SEPULVEDA PARRA</t>
  </si>
  <si>
    <t>PRESTAR SUS SERVICIOS PROFESIONALES PARA APOYAR LA REALIZACIÓN, LA FORMULACIÓN, APOYO A LA SUPERVISIÓN, SEGUIMIENTO Y EVALUACIÓN DE PROYECTOS DE INFRAESTRUCTURA QUE LE SEAN ASIGNADOS PARA DAR CUMPLIMIENTO AL PLAN DE DESARROLLO ECONÓMICO, SOCIAL, AMBIENTAL Y DE OBRAS PUBLICAS PARA LA LOCALIDAD DE RAFAEL URIBE URIBE</t>
  </si>
  <si>
    <t>CPS-003-2019</t>
  </si>
  <si>
    <t>FDLRUU-CD-004-2019</t>
  </si>
  <si>
    <t>PORCENTAJE DE PARTICIPACION</t>
  </si>
  <si>
    <t>CO1.BDOS.710189</t>
  </si>
  <si>
    <t>Nombre del Contratista Cedente</t>
  </si>
  <si>
    <t>Nancy Bulla</t>
  </si>
  <si>
    <t>EDSON ROSAS ALFONSO</t>
  </si>
  <si>
    <t>CPS-004-2019</t>
  </si>
  <si>
    <t>Fecha de la Cesion</t>
  </si>
  <si>
    <t>FDLRUU-CD-005-2019</t>
  </si>
  <si>
    <t xml:space="preserve">FECHA DE SUSCRIPCION DEL CONTRATO </t>
  </si>
  <si>
    <t>FECHA DE INICIO</t>
  </si>
  <si>
    <t>FECHA DE TERMINACIÓN</t>
  </si>
  <si>
    <t>CO1.BDOS.710092</t>
  </si>
  <si>
    <t xml:space="preserve">PLAZO INICIAL DE EJECUCION EN DIAS </t>
  </si>
  <si>
    <t xml:space="preserve">VALOR INICIAL  </t>
  </si>
  <si>
    <t>LEOPOLDO GOMEZ CHACON</t>
  </si>
  <si>
    <t>Prestar sus servicios profesionales para apoyar el seguimiento y apoyo a la supervisión de los proyectos de infraestructura sobre las metas establecidas en el Plan de Desarrollo Local</t>
  </si>
  <si>
    <t>CPS-005-2019</t>
  </si>
  <si>
    <t xml:space="preserve">VALOR MENSUAL </t>
  </si>
  <si>
    <t>FDLRUU-CD-006-2019</t>
  </si>
  <si>
    <t>CO1.BDOS.716786</t>
  </si>
  <si>
    <t>CONDUCTOR</t>
  </si>
  <si>
    <t>Prestar los servicios personales de apoyo a la gestión para la conducción de los vehículos livianos que le sean asignados y que se encuentren al servicio de la Alcaldia Local De Rafael Uribe Uribe</t>
  </si>
  <si>
    <t>CPS-011-2019</t>
  </si>
  <si>
    <t>CRP</t>
  </si>
  <si>
    <t>FECHA CRP</t>
  </si>
  <si>
    <t>FDLRUU-CD-007-2019</t>
  </si>
  <si>
    <t>CO1.BDOS.714981</t>
  </si>
  <si>
    <t>CDP</t>
  </si>
  <si>
    <t>MONICA YAMILE QUEVEDO CORREA</t>
  </si>
  <si>
    <t>META  A LA QUE APUNTA (NOMBRE)</t>
  </si>
  <si>
    <t>PRESTAR LOS SERVICIOS PROFESIONALES PARA LA REVISIÓN Y/O ELABORACIÓN DE LOS DOCUMENTOS Y GESTIONES PROVENIENTES DE LAS DIFERENTES ÁREAS RELACIONADAS CON TEMAS ADMINISTRATIVOS CONTABLES Y FINANCIEROS Y EL APOYO A LA LIQUIDACIÓN DE LOS CONTRATOS DEL FONDO DE DESARROLLO LOCAL DE RAFAEL URIBE URIBE</t>
  </si>
  <si>
    <t>META A LA QUE APUNTA (NUMERO)</t>
  </si>
  <si>
    <t>CPS-007-2019</t>
  </si>
  <si>
    <t>FDLRUU-CD-008-2019</t>
  </si>
  <si>
    <t>CO1.BDOS.715140</t>
  </si>
  <si>
    <t xml:space="preserve">Nancy Bulla </t>
  </si>
  <si>
    <t>NANCY LUZ MAR MOYA RAMIREZ</t>
  </si>
  <si>
    <t>Prestar los servicios profesionales como abogado para apoyar los procesos de contratación en sus diferentes etapas al área de gestión del desarrollo de la Alcaldía Local De Rafael Uribe Uribe</t>
  </si>
  <si>
    <t>CPS-006-2019</t>
  </si>
  <si>
    <t xml:space="preserve">No. DE RUBRO PRESUPUESTAL AFECTADO </t>
  </si>
  <si>
    <t>NUMERO DE ADICIONES</t>
  </si>
  <si>
    <t>FDLRUU-CD-009-2019</t>
  </si>
  <si>
    <t>CO1.BDOS.715172</t>
  </si>
  <si>
    <t>EDITH CAROLINA CASTELLANOS MARTINEZ</t>
  </si>
  <si>
    <t>PRESTAR LOS SERVICIOS PROFESIONALES EN EL APOYO A LOS TRÁMITES Y PROCEDIMIENTOS ADELANTADOS EN EL ÁREA DE GESTIÓN DE DESARROLLO LOCAL - PRESUPUESTO- DEL FONDO DE DESARROLLO LOCAL DE RAFAEL URIBE URIBE..</t>
  </si>
  <si>
    <t>CPS-009-2019</t>
  </si>
  <si>
    <t>FDLRUU-CD-010-2019</t>
  </si>
  <si>
    <t>FECHA DE ADICIÓN</t>
  </si>
  <si>
    <t xml:space="preserve">CDP ADICIÓN </t>
  </si>
  <si>
    <t>CRP ADICIÓN</t>
  </si>
  <si>
    <t>CO1.BDOS.715401</t>
  </si>
  <si>
    <t>VALOR TOTAL ADICIONES</t>
  </si>
  <si>
    <t>NUMERO DE PRORROGAS</t>
  </si>
  <si>
    <t>CAMILO ANDRES CARDENAS CRUZ</t>
  </si>
  <si>
    <t>FECHA DE PRORROGA</t>
  </si>
  <si>
    <t>Prestar Sus Servicios Profesionales Al Despacho De La Alcaldia Local De Rafael Uribe Uribe En Actividades De Orden Administrativo</t>
  </si>
  <si>
    <t>DIAS PRORROGADOS</t>
  </si>
  <si>
    <t>PLAZO FINAL DE EJECUCION, INCLUIDAS LAS PRORROGAS</t>
  </si>
  <si>
    <t>CPS-008-2019</t>
  </si>
  <si>
    <t>VALOR TOTAL CONTRATO INCLUIDA ADICIÓN</t>
  </si>
  <si>
    <t xml:space="preserve">Tipología especifica </t>
  </si>
  <si>
    <t>Supervisor</t>
  </si>
  <si>
    <t>FDLRUU-CD-011-2019</t>
  </si>
  <si>
    <t>AREA</t>
  </si>
  <si>
    <t>CO1.BDOS.717699</t>
  </si>
  <si>
    <t>ADRIANA RODRIGUEZ BLANCO</t>
  </si>
  <si>
    <t>PRESTAR LOS SERVICIOS DE APOYO PROFESIONAL AL ÁREA DE PRESUPUESTO YCONTABILIDAD DEL FONDO DE DESARROLLO LOCAL PARA LA REVISIÓN Y/OELABORACIÓN DE LOS DOCUMENTOS Y GESTIONES PROVENIENTES DE LASDIFERENTES ÁREAS RELACIONADOS CON TEMAS ADMINISTRATIVOS, CONTABLES Y FINANCIEROS Y EL APOYO A LA LIQUIDACIÓN DE LOS CONTRATOS DEL FONDO DEDESARROLLO LOCAL DE RAFAEL URIBE URIBE.</t>
  </si>
  <si>
    <t>CPS-010-2019</t>
  </si>
  <si>
    <t>COP-001-2019</t>
  </si>
  <si>
    <t>FDLRUU-CD-012-2019</t>
  </si>
  <si>
    <t>Selección abreviada</t>
  </si>
  <si>
    <t>Obra Publica</t>
  </si>
  <si>
    <t>CO1.BDOS.716701</t>
  </si>
  <si>
    <t>CO1.PCCNTR.752050</t>
  </si>
  <si>
    <t>MANVIALES SAS</t>
  </si>
  <si>
    <t>IVAN DARIO PACHON BARRETO</t>
  </si>
  <si>
    <t>PRESTAR LOS SERVICIOS PROFESIONALES  COMO ABOGADO PARA PAOYAR LOS PROCESO DE CONTRATACION EN SUS DIFERENTES ETAPAS AL A REA DE GESTION DEL DESARROLLO DE LA ALCALDIA LOCAL DE RAFAEL URIBE URIBE</t>
  </si>
  <si>
    <t>NIT</t>
  </si>
  <si>
    <t>CPS-012-2019</t>
  </si>
  <si>
    <t>830509750-3</t>
  </si>
  <si>
    <t>CPS-001-2018</t>
  </si>
  <si>
    <t>FDLRUU-CD-013-2019</t>
  </si>
  <si>
    <t>CO1.BDOS.716883</t>
  </si>
  <si>
    <t>CONSUELO TRIVIÑO</t>
  </si>
  <si>
    <t xml:space="preserve">APOYAR ADMINISTRATIVA Y ASISTENCIALMENTE AL AREA DE CONTRATACION DE LA ALCALDIA LOCAL DE RAFAEL URIBE URIBE         </t>
  </si>
  <si>
    <t>CPS-013-2019</t>
  </si>
  <si>
    <t>FDLRUU-CD-014-2019</t>
  </si>
  <si>
    <t>CO1.BDOS.717573</t>
  </si>
  <si>
    <t>MANUEL GUILLERMO FRANCISCO AMOROCHO BARRERA</t>
  </si>
  <si>
    <t>APOYAR TÉCNICAMENTE A LOS RESPONSABLES E INTEGRANTES DE LOS PROCESOS EN LA IMPLEMENTACIÓN DE HERRAMIENTAS DE GESTIÓN, SIGUIENDO LOS LINEAMIENTOS METODOLÓGICOS ESTABLECIDOS POR LA OFICINA ASESORA DE PLANEACIÓN DE LA SECRETARÍA DISTRITAL DE GOBIERNO</t>
  </si>
  <si>
    <t>CPS-014-2019</t>
  </si>
  <si>
    <t>FDLRUU-CD-015-2019</t>
  </si>
  <si>
    <t>ANULADO</t>
  </si>
  <si>
    <t>CO1.BDOS.720493</t>
  </si>
  <si>
    <t>YADIRA SAMIRA RAMIREZ CUELLAR</t>
  </si>
  <si>
    <t>PRESTAR LOS SERVICIOS PROFESIONALES  COMO ABOGADO PARA APOYAR LOS PROCESO DE CONTRATACION EN SUS DIFERENTES ETAPAS AL A REA DE GESTION DEL DESARROLLO DE LA ALCALDIA LOCAL DE RAFAEL URIBE URIBE</t>
  </si>
  <si>
    <t>CPS-015-2019</t>
  </si>
  <si>
    <t>adjudicado</t>
  </si>
  <si>
    <t>CONTRATAR LA INTERVENCIÓN DE PREDIOS UBICADOS EN ZONAS DE ALTO RIESGO NO MITIGABLE, MEDIANTE PROCESOS DE ADECUACIÓN, DEMOLICIÓN, LIMPIEZA, CERRAMIENTO, MANTENIMIENTO Y MEDIDAS DE RECUPERACIÓN A TRAVÉS DE ACCIONES TÉCNICAS Y SOCIO-AMBIENTALES A PRECIOS UNITARIOS, A MONTO AGOTABLE, EN LA LOCALIDAD DE RAFAEL URIBE URIBE</t>
  </si>
  <si>
    <t>FDLRUU-CD-016-2019</t>
  </si>
  <si>
    <t>CO1.BDOS.720828</t>
  </si>
  <si>
    <t>CAROLINA MORRIS PRIETO</t>
  </si>
  <si>
    <t>CPS-016-2019</t>
  </si>
  <si>
    <t>FDLRUU-CD-017-2019</t>
  </si>
  <si>
    <t>CO1.BDOS.721079</t>
  </si>
  <si>
    <t>CARLOS JULIO ROBLES MERCADO</t>
  </si>
  <si>
    <t>PRESTAR LOS SERVICIOS PROFESIONALES ESPECIALIZADOS COMO ABOGADO PARA APOYAR AL DESPACHO DEL ALCALDE LOCAL EN EL ANÁLISIS, REVISIÓN, TRÁMITE Y SUSCRIPCIÓN DE LOS ACTOS ADMINISTRATIVOS, DESPACHOS COMISORIOS, TUTELAS, SOLICITUDES DE ENTES DE CONTROL Y LOS CONCEPTOS JURÍDICOS QUE SE LE SOLICITEN</t>
  </si>
  <si>
    <t>CPS-017-2019</t>
  </si>
  <si>
    <t>FDLRUU-CD-018-2019</t>
  </si>
  <si>
    <t>CO1.BDOS.721344</t>
  </si>
  <si>
    <t>JESUS BAYRO MUÑOZ FELIX</t>
  </si>
  <si>
    <t>PRESTAR LOS SERVICIOS PROFESIONALES PARA APOYAR LA OFICINA DE PLANEACION DE LA ALCALDIA LOCAL DE RAFAEL URIBE URIBE</t>
  </si>
  <si>
    <t>CPS-018-2019</t>
  </si>
  <si>
    <t>FDLRUU-CD-019-2019</t>
  </si>
  <si>
    <t>CO1.BDOS.721620</t>
  </si>
  <si>
    <t>DIEGO NICOLAS BARRAGAN MARTINEZ</t>
  </si>
  <si>
    <t>PRESTAR LOS SERVICIOS TÉCNICOS DE APOYO A LA GESTIÓN EN EL MANEJO, CONTROL Y SALVAGUARDIA DEL ARCHIVO DE GESTIÓN DE LA ALCALDÍA LOCAL DE RAFAEL URIBE URIBE</t>
  </si>
  <si>
    <t>CPS-019-2019</t>
  </si>
  <si>
    <t>FDLRUU-CD-020-2019</t>
  </si>
  <si>
    <t>CO1.BDOS.724425</t>
  </si>
  <si>
    <t>Ivan Pachón</t>
  </si>
  <si>
    <t>MARLON JAVIER ROMERO SIERRA</t>
  </si>
  <si>
    <t>PRESTAR LOS SERVICIOS PERSONALES DE APOYO A LA GESTIÓN PARA LA CONDUCCIÓN DE LOS VEHÍCULOS LIVIANOS QUE LE SEAN ASIGNADOS Y QUE SE ENCUENTREN AL SERVICIO DE LA ALCALDIA LOCAL DE RAFAEL URIBE URIBE</t>
  </si>
  <si>
    <t>CPS-020-2019</t>
  </si>
  <si>
    <t>FDLRUU-CD-021-2019</t>
  </si>
  <si>
    <t>CO1.BDOS.724144</t>
  </si>
  <si>
    <t>LUZ MAGNOLIA TIRADO CUELLAR</t>
  </si>
  <si>
    <t>Apoyo a la Gestión Pública Local</t>
  </si>
  <si>
    <t>PRESTAR LOS SERIVICIOS PROFESIONALES PARA LA OPERACION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DE RAFAEL URIBE URIBE</t>
  </si>
  <si>
    <t>CPS-021-2019</t>
  </si>
  <si>
    <t>FDLRUU-CD-022-2019</t>
  </si>
  <si>
    <t>CO1.BDOS.724278</t>
  </si>
  <si>
    <t xml:space="preserve">LUIS JONNY CARRILLO BOMBIELA </t>
  </si>
  <si>
    <t>PRESTAR LOS SERVICIOS PROFESIONALES PARA LA REVISIÓN Y/O ELABORACIÓN DE LOS DOCUMENTOS Y GESTIONES PROVENIENTES DE LAS DIFERENTES ÁREAS RELACIONADAS CON TEMAS ADMINISTRATIVOS CONTABLES Y FINANCIEROS Y EL APOYO A LA LIQUIDACIÓN DE LOS CONTRATOS DL FONDO DE DESARROLLO LOCAL DE RAFAEL URIBE URIBE</t>
  </si>
  <si>
    <t>CPS-022-2019</t>
  </si>
  <si>
    <t>FDLRUU-CD-023-2019</t>
  </si>
  <si>
    <t>3-3-1-15-07-45-1549-00</t>
  </si>
  <si>
    <t>CO1.BDOS.726739</t>
  </si>
  <si>
    <t>SANDRA PATRICIA PINTO GARAY</t>
  </si>
  <si>
    <t>APOYAR JURÍDICAMENTE LA EJECUCIÓN DE LAS ACCIONES REQUERIDAS PARA LA DEPURACIÓN DE LAS ACTUACIONES ADMINISTRATIVAS QUE CURSAN EN LA ALCALDÍA LOCAL</t>
  </si>
  <si>
    <t>CPS-023-2019</t>
  </si>
  <si>
    <t>FDLRUU-CD-024-2019</t>
  </si>
  <si>
    <t>CO1.BDOS.726822</t>
  </si>
  <si>
    <t>WALDINA CONTRERAS ALFONSO</t>
  </si>
  <si>
    <t>APOYAR Y DAR SOPORTE TÉCNICO AL ADMINISTRADOR Y USUARIO FINAL DE LA RED DE SISTEMAS Y TECNOLOGÍA E INFORMACIÓN DE LA ALCALDÍA LOCAL</t>
  </si>
  <si>
    <t>CPS-024-2019</t>
  </si>
  <si>
    <t>FDLRUU-CD-025-2019</t>
  </si>
  <si>
    <t>CO1.BDOS.727138</t>
  </si>
  <si>
    <t>YENNY BERNAL ANTONINES</t>
  </si>
  <si>
    <t>LIDERAR Y GARANTIZAR LA IMPLEMENTACIÓN Y SEGUIMIENTO DE LOS PROCESOS Y PROCEDIMIENTOS DEL SERVICIO SOCIAL</t>
  </si>
  <si>
    <t>CPS-025-2019</t>
  </si>
  <si>
    <t>FDLRUU-CD-026-2019</t>
  </si>
  <si>
    <t>CO1.BDOS.730072</t>
  </si>
  <si>
    <t>CARLOS GIOVANNI CASTELLANOS GUZMAN</t>
  </si>
  <si>
    <t>PRESTAR LOS SERVICIOS DE APOYO A LA GESTIÓN ENLAS LABORES ADMINISTRATIVAS Y OPERATIVAS QUE SE REQUIERAN EN EL ÁREA DE GESTIÓN DEL DESARROLLO - ALMACÉN DE LA ALCALDIA LOCAL DE RAFAEL URIBE URIBE</t>
  </si>
  <si>
    <t>CPS-026-2019</t>
  </si>
  <si>
    <t>FDLRUU-CD-027-2019</t>
  </si>
  <si>
    <t>CO1.BDOS.730416</t>
  </si>
  <si>
    <t>ANGELA PATRICIA ROZO RODRIGUEZ</t>
  </si>
  <si>
    <t>PRESTAR LOS SERVICIOS PROFESIONALES PARA LA OPERACION,SEGUMIENTO Y CUMPLIMIENTO DE LOS PROCESOS Y PROCEDIMIENTOS DEL SERVICIO APOYO ECONOMICO TIPO C, REQUERIDOS PARA EL OPORTUNO Y ADECUADO REGISTRO, CRUCE Y REPORTE DE LOS DATOS EN EL SISTEMA MISIONAL SIRBE, QUE CONTRIBUYAN A LA GARANTIA DE LOS DERECHOS DE LA POBLACION MAYOR EN EL MARCO DE LA POLITICA PUBLICA SOCIAL PARA EL ENVEJECIMIENTO Y LA VEJEZ EN EL DISTRITO CAPITAL A CARGO DE LA ALCALDIA LOCAL DE RAFAEL URIBE URIBE</t>
  </si>
  <si>
    <t>CPS-027-2019</t>
  </si>
  <si>
    <t>FDLRUU-CD-028-2019</t>
  </si>
  <si>
    <t>CO1.BDOS.731608</t>
  </si>
  <si>
    <t>OMAR ARTURO CALDERON ZAQUE</t>
  </si>
  <si>
    <t>APOYAR JURÍDICAMENTE LA EJECUCIÓN DE LAS ACCIONES REQUERIDAS PARA LA DEPURACIÓN DE LAS ACTUACIONES ADMINISTRATIVAS QUE CURSAN EN LA ALCALDÍA LOCAL.</t>
  </si>
  <si>
    <t>CPS-028-2019</t>
  </si>
  <si>
    <t>CPS-002-2018</t>
  </si>
  <si>
    <t>10. Contrato Obra Publica</t>
  </si>
  <si>
    <t>Contratación directa</t>
  </si>
  <si>
    <t>FDLRUU-CD-029-2019</t>
  </si>
  <si>
    <t>CO1.PCCNTR.273300</t>
  </si>
  <si>
    <t>C.C</t>
  </si>
  <si>
    <t>CO1.BDOS.732097</t>
  </si>
  <si>
    <t>JUAN CARLOS OLEGUA HURTADO</t>
  </si>
  <si>
    <t>PRESTAR SU SERVICIOS PERSONALES COMO OPERADOR DE MAQUNARIA AMARILLA, AL SERVICIO DE LA ADMINISTRACION LOCAL DE RAFAEL URIBE URIBE, PARA APOYAR EL AREA DE PLANEACION EN LA REALIZACION DE LA EJECUION DEL PROYECTO No.1544 MALLA VIAL LOCAL Y ESPACIO PUBLICO, ASI COMO APOYAR LAS DEMAS ACTIVIDADES QUE SE GENEREN EN EL AREA DE GESTION DEL DESARROLLO , ASI COMO APOYAR LAS DEMAS ACTIVIDADES QUE SE GENEREN EN AREA DE GESTION DEL DESARROLLOCON RELACION AL PROYECTO EN MENCION.</t>
  </si>
  <si>
    <t>CPS-029-2019</t>
  </si>
  <si>
    <t>CONSORCIO OBRAS 2019-CI-256-2018</t>
  </si>
  <si>
    <t>FDLRUU-CD-030-2019</t>
  </si>
  <si>
    <t>CO1.BDOS.731704</t>
  </si>
  <si>
    <t>Prestar los servicios profesionales como abogado para apoyar los procesos de contratación en sus diferentes etapas al Área  de gestión del Desarrollo de la Alcaldía Local de Rafael Uribe Uribe</t>
  </si>
  <si>
    <t>JESICA DAYANA PEÑA QUINTERO</t>
  </si>
  <si>
    <t>CPS-030-2019</t>
  </si>
  <si>
    <t>En ejecución</t>
  </si>
  <si>
    <t>SECOP II</t>
  </si>
  <si>
    <t>FDLRUU-CD-031-2019</t>
  </si>
  <si>
    <t>CO1.BDOS.731705</t>
  </si>
  <si>
    <t>CARNIER CALDERON ORJUELA</t>
  </si>
  <si>
    <t>APOYAR JURIDICAMENTE LA EJECUCION DE LAS ACCIONES REQUEIDAS PARA LA DEPURACION DE LAS ACTUACIONES ADMINISTRATIVAS QUE CURSAN EN LA ALCALDI LOCAL</t>
  </si>
  <si>
    <t>CPS-031-2019</t>
  </si>
  <si>
    <t>FDLRUU-CD-032-2019</t>
  </si>
  <si>
    <t>CO1.PCCNTR.784326</t>
  </si>
  <si>
    <t>C.C.</t>
  </si>
  <si>
    <t xml:space="preserve"> 31-Servicios Profesionales </t>
  </si>
  <si>
    <t>ALCALDE LOCAL</t>
  </si>
  <si>
    <t>CONTRATACIÓN</t>
  </si>
  <si>
    <t>Terminado</t>
  </si>
  <si>
    <t>CPS-003-2018</t>
  </si>
  <si>
    <t>CPS-032-2019</t>
  </si>
  <si>
    <t>Anulado</t>
  </si>
  <si>
    <t>CONTRATO RECHAZADO POR EL PROVEESOR</t>
  </si>
  <si>
    <t>FDLRUU-CD-033-2019</t>
  </si>
  <si>
    <t>CPS-004-2018</t>
  </si>
  <si>
    <t>CO1.BDOS.731708</t>
  </si>
  <si>
    <t>YINNA MARCELA ROMERO RODRIGUEZ</t>
  </si>
  <si>
    <t>CO1.PCCNTR.273440</t>
  </si>
  <si>
    <t>APOYAR JURIDICAMENTE LA EJECUCION DE LAS ACCIONES REQUERIDAS PARA LA DEPURACION DE LAS ACTUACIONES ADMINISTRATIVAS QUE CURSAN EN LA ALCALDIA LOCAL DE RAFAEL URIBE</t>
  </si>
  <si>
    <t>HERNANDO FERNANDEZ MUÑOZ</t>
  </si>
  <si>
    <t>CPS-033-2019</t>
  </si>
  <si>
    <t>FDLRUU-CD-034-2019</t>
  </si>
  <si>
    <t>CO1.BDOS.731627</t>
  </si>
  <si>
    <t>ANA ROCIO LINARES PALACIO</t>
  </si>
  <si>
    <t>APOYAR EL (LA) ALCALDE(SA) LOCAL EN LA GESTIÓN DE LOS ASUNTOS RELACIONADOS CON SEGURIDAD CIUDADANA, CONVIVENCIA Y PREVENCIÓN DE CONFLICTIVIDADES, VIOLENCIAS Y DELITOS EN LA LOCALIDAD, DE CONFORMIDAD CON EL MARCO NORMATIVO APLICABLE EN LA MATERIA.</t>
  </si>
  <si>
    <t>CPS-034-2019</t>
  </si>
  <si>
    <t>FDLRUU-CD-035-2019</t>
  </si>
  <si>
    <t xml:space="preserve"> 33-Servicios Apoyo a la gestion</t>
  </si>
  <si>
    <t>EFREN MAURICIO ROMERO GOMEZ</t>
  </si>
  <si>
    <t>CO1.BDOS.731628</t>
  </si>
  <si>
    <t>EDISON JAVIIER SOTO RAMIREZ</t>
  </si>
  <si>
    <t>APOYAR TECNICAMENTE LAS DISTINTAS ETAPAS DE LOS PROCESOS DE COMPETENCIA DE LA ALCALDIA LOCAL PARA LA DEPURACION DE ACTUACIONES ADMINISTRATIVAS</t>
  </si>
  <si>
    <t>CPS-035-2019</t>
  </si>
  <si>
    <t>PLANEACIÓN</t>
  </si>
  <si>
    <t>FDLRUU-CD-036-2019</t>
  </si>
  <si>
    <t>CPS-005-2018</t>
  </si>
  <si>
    <t>CO1.PCCNTR.277155</t>
  </si>
  <si>
    <t>JOAQUIN CASTAÑEDA CANTOR</t>
  </si>
  <si>
    <t>CO1.PCCNTR.786273</t>
  </si>
  <si>
    <t>VICTOR MANUEL OQUENDO/NATALIA NAVARRETE JIMENEZ</t>
  </si>
  <si>
    <t>CC</t>
  </si>
  <si>
    <t>1072634565-53040200</t>
  </si>
  <si>
    <t>30.Ene.18 / 23.Nov.18</t>
  </si>
  <si>
    <t>CO1.BDOS.731531</t>
  </si>
  <si>
    <t>MARCELA TORO HERNANDEZ</t>
  </si>
  <si>
    <t>PRESTAR LOS SERVICIOS PROFESIONALES ESPECIALIZADOS COMO ABOGADO PARA APOYAR LOS PROCESOS DE CONTRATACIÓN EN SUS DIFERENTES ETAPAS EN EL ÁREA DE GESTIÓN DEL DESARROLLO DE LA ALCALDÍA LOCAL DE RAFAEL URIBE URIBE.</t>
  </si>
  <si>
    <t>CPS-036-2019</t>
  </si>
  <si>
    <t>Malla vial local y espacio público</t>
  </si>
  <si>
    <t>3-3-1-15-02-18-1544-000</t>
  </si>
  <si>
    <t>FDLRUU-CD-037-2019</t>
  </si>
  <si>
    <t>Suspension 30 dias a partir del 16 de octubre de 2018</t>
  </si>
  <si>
    <t>CO1.BDOS.732540</t>
  </si>
  <si>
    <t>LUIS ALEJANDRO PEÑA AYA</t>
  </si>
  <si>
    <t xml:space="preserve">JOSE MAURICIO BELLO PEREZ </t>
  </si>
  <si>
    <t>INFRAESTRUCTURA</t>
  </si>
  <si>
    <t xml:space="preserve">PRESTAR LOS SERVICIO PERSONALES DE APOYO A LA GESTION PARA EL MANEJO DE LOS DOCUMENTOS OFICALES MEDIANTE LA APLICACION E IMPLEMETACION DEL SISTEMA ORFEO EN LAS DIFERENTES DEPENDENCIAS DE LA ALCALDIA LOCAL DE RAFAEL URIBE URIBE </t>
  </si>
  <si>
    <t>CPS-006-2018</t>
  </si>
  <si>
    <t>CPS-037-2019</t>
  </si>
  <si>
    <t>CO1.PCCNTR.317308</t>
  </si>
  <si>
    <t>LUIS MIGUEL CADAVID OVALLE</t>
  </si>
  <si>
    <t>CO1.PCCNTR.786366</t>
  </si>
  <si>
    <t>FDLRUU-CD-038-2019</t>
  </si>
  <si>
    <t>Prestar los servicios profesionales como abogado para apoyar los procesos de contratación en sus diferentes etapas al área de gestión del desarrollo de la Alcaldía local de Rafael Uribe Uribe.</t>
  </si>
  <si>
    <t>CO1.BDOS.732114</t>
  </si>
  <si>
    <t>INDIRA CELESTE MAHECHA AGUDELO</t>
  </si>
  <si>
    <t>APOYAR AL ALCALDE LOCAL EN LA PROMOCION, ACOMPAÑAMIENTO, COORDINACION Y ATENCION DE LAS INSTANCIAS DE PARTICIPACION LOCALES, ASI COMO LOS PROCESOS COMUNITARIOS EN LA LOCALIDAD</t>
  </si>
  <si>
    <t>CPS-038-2019</t>
  </si>
  <si>
    <t>FDLRUU-CD-039-2019</t>
  </si>
  <si>
    <t>Nancy Moya</t>
  </si>
  <si>
    <t>CPS-039-2019</t>
  </si>
  <si>
    <t>FDLRUU-CD-040-2019</t>
  </si>
  <si>
    <t>CO1.PCCNTR.785598</t>
  </si>
  <si>
    <t>ANGEL MARIA JIMENEZ MUÑOZ</t>
  </si>
  <si>
    <t>CO1.BDOS.732260</t>
  </si>
  <si>
    <t xml:space="preserve">JORGE HERNANDO RODRIGEZ SANTANA </t>
  </si>
  <si>
    <t>CPS-007-2018</t>
  </si>
  <si>
    <t>APOYAR TECNICAMENTE LAS DISTINTAS ETAPAS DE LOS PROCESO DE COMPETENCIA DE LAS INSPECCIONES DE POLICIA DE LA LOCALIDAD SEGUN REPARTO</t>
  </si>
  <si>
    <t>CPS-040-2019</t>
  </si>
  <si>
    <t>FDLRUU-CD-041-2019</t>
  </si>
  <si>
    <t>CO1.BDOS.736482</t>
  </si>
  <si>
    <t>JUAN CARLOS USSA LIZARAZO</t>
  </si>
  <si>
    <t>APOYAR TÉCNICAMENTE LAS DISTINTAS ETAPAS DE LOS PROCESOS DE COMPETENCIA DE LAS INSPECCIONES DE POLICÍA DE LA LOCALIDAD, SEGÚN REPARTO</t>
  </si>
  <si>
    <t>CPS-041-2019</t>
  </si>
  <si>
    <t>FDLRUU-CD-042-2019</t>
  </si>
  <si>
    <t>PRESTAR SUS SERVICIOS PROFESIONALES PARA APOYAR EL SEGUIMIENTO Y APOYO A LA SUPERVISIÓN DE LOS PROYECTOS DE INFRAESTRUCTURA SOBRE LAS METAS ESTABLECIDAS EN EL PLAN DE DESARROLLO LOCAL</t>
  </si>
  <si>
    <t>CO1.BDOS.732554</t>
  </si>
  <si>
    <t xml:space="preserve">INGRID MAYERLY BOLIVAR PAEZ </t>
  </si>
  <si>
    <t>PRESTAR LOS SERVICIOS PROFESIONALES PARA LA OPERACION, SEGUIMIENTO Y CUMPLIMIENTO DE LOS PROCESOS Y PROCEDIMIENTOS DEL SERVICIO DE APOYO ECONOMICO TIPO C,REQUERIDOS PARA EL OPORTUNO Y ADECUADO REGISTRO, CRUCE Y REPORTE DE LOS DATOS EN EL SISTEMA MISIONAL SIRBE, QUE CONTRIBUYAN A LA GARANTIA DE LOS DERECHOS DE LA POBLACION MAYOR EN EL MARCO DE LA POLITICA PUBLICA SOCIAL PARA EL ENVEJECIMIENTO Y LA VEJEZ EN EL DISTRITO CAPITAL A CARGO DE LA ALCALDIA LOCAL.</t>
  </si>
  <si>
    <t>CPS-042-2019</t>
  </si>
  <si>
    <t>Obras de Mitigacion en zonas de riesgo de la Localidad de Rafael Uribe Uribe</t>
  </si>
  <si>
    <t>3-3-1-15-01-04-1538-00</t>
  </si>
  <si>
    <t>FDLRUU-CD-043-2019</t>
  </si>
  <si>
    <t>CO1.BDOS.732495</t>
  </si>
  <si>
    <t xml:space="preserve">YENNY ALEJANDRA ROJAS MORA </t>
  </si>
  <si>
    <t>APOYO TECNICO ADMINISTRATIVO PARA LA OFICINA DE PLANEACION DE LA ALCALDIA LOCAL DE RAFAEL URIBE URIBE.</t>
  </si>
  <si>
    <t>CPS-043-2019</t>
  </si>
  <si>
    <t>CPS-008-2018</t>
  </si>
  <si>
    <t>CO1.PCCNTR.792295</t>
  </si>
  <si>
    <t>CO1.PCCNTR.274077</t>
  </si>
  <si>
    <t>FDLRUU-CD-044-2019</t>
  </si>
  <si>
    <t>EDWARD YESID ROA LOZANO</t>
  </si>
  <si>
    <t>CO1.BDOS.732879</t>
  </si>
  <si>
    <t>Carolina Morris</t>
  </si>
  <si>
    <t>STELLA SARAY HERNANDEZ</t>
  </si>
  <si>
    <t>APOYAR TECNICAMENTE LAS DISTINTAS ETAPAS DE LOS PROCESOS DE COMPERENCIA DE LAS INSPECCIONES DE POLICIA DE LA LOCALIDAD SEGUN REPARTO.</t>
  </si>
  <si>
    <t>Prestar los servicios profesionales para Apoyar al despacho de la Alcaldía Local de Rafael Uribe Uribe en el diseño y estrategias, coordinación y emisión de lineamientos que coadyuven al fortalecimiento institucional entorno a las actividades que realiza la Alcaldía Local en sus diferentes dependencias.</t>
  </si>
  <si>
    <t>PRESTAR LOS SERVICIOS PROFESIONALES COMO ABOGADO PARA APOYAR LOS PROCESOS DE CONTRATACIÓN EN SUS DIFERENTES ETAPAS AL ÁREA DE GESTIÓN DEL DESARROLLO DE LA ALCALDÍA LOCAL DE RAFAEL URIBE URIBE</t>
  </si>
  <si>
    <t>CPS-044-2019</t>
  </si>
  <si>
    <t>FDLRUU-CD-045-2019</t>
  </si>
  <si>
    <t>CO1.BDOS.733611</t>
  </si>
  <si>
    <t>ALONSO MARTINEZ MAHECHA</t>
  </si>
  <si>
    <t>PRESTAR SU SERVICIOS PERSONALES COMO OPERADOR DE MAQUINARIA AMARILLA, AL SERVICIO DE LA ADMINISTRACION LOCAL DE RAFAEL URIBE URIBE PARA APOYAR EL AREA DE PLANEACION EN LA REALIZACION DE LA EJECUCION DEL PROYECTO No.1544 MALLA VIAL LOCAL Y ESPACIO PUBLICO, ASI COMO APOYAR LAS DEMAS ACTIVIDADES QUE SE GENEREN EN EL AREA DE GESTION DEL DESARROLLO CON REALACION AL PROYECTO EN MENCION.</t>
  </si>
  <si>
    <t>CPS-045-2019</t>
  </si>
  <si>
    <t>FDLRUU-CD-046-2019</t>
  </si>
  <si>
    <t>MARCELA TORO</t>
  </si>
  <si>
    <t>CO1.BDOS.736901</t>
  </si>
  <si>
    <t>WILMER JAVIER HERNANDEZ LASSO</t>
  </si>
  <si>
    <t>CO1.PCCNTR.793021</t>
  </si>
  <si>
    <t>CPS-046-2019</t>
  </si>
  <si>
    <t>FDLRUU-CD-047-2019</t>
  </si>
  <si>
    <t xml:space="preserve">DESPACHO </t>
  </si>
  <si>
    <t>CO1.BDOS.736196</t>
  </si>
  <si>
    <t xml:space="preserve">HUGO ALBEIRO PINZÓN CHAPARRO </t>
  </si>
  <si>
    <t>PRESTAR SUS SERVICIOS PERSONALES COMO OPERADOR DE MAQUINARIA AMARILLA, AL SERVICIO DE LA ADMINISTRACION LOCAL DE RAFAEL URIBE URIBE PARA APOYAR EL AREA DE PLANEACIÓN EN LA REALIZACIÓN DE LA EJECUCION DEL PROYECTO No. 1544 MALLA VIAL LOCAL Y ESPACIO PUBLICO, ASÍ COMO APOYAR LAS DEMÁS ACTIVIDADES QUE SE GENEREN EN EL ÁREA DE GESTIÓN DEL DESARROLLO CON RELACION AL PROYECTO EN MENCION</t>
  </si>
  <si>
    <t>CPS-047-2019</t>
  </si>
  <si>
    <t>FDLRUU-CD-048-2019</t>
  </si>
  <si>
    <t>CO1.BDOS.736557</t>
  </si>
  <si>
    <t>CINDY JULIETH GARCIA PINTO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</si>
  <si>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</si>
  <si>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CPS-048-2019</t>
  </si>
  <si>
    <t>FDLRUU-CD-049-2019</t>
  </si>
  <si>
    <t>CPS-009-2018</t>
  </si>
  <si>
    <t>CO1.BDOS.736556</t>
  </si>
  <si>
    <t>CO1.PCCNTR.274072</t>
  </si>
  <si>
    <t>JHON JAIRO QUINTERO MONTENEGRO</t>
  </si>
  <si>
    <t>FELIPE ARTURO ALVARADO</t>
  </si>
  <si>
    <t>CO1.PCCNTR.793076</t>
  </si>
  <si>
    <t>CPS-049-2019</t>
  </si>
  <si>
    <t>FDLRUU-CD-050-2019</t>
  </si>
  <si>
    <t>Prestar los servicios personales de apoyo a la gestión necesarios para la ejecución de las actividades comunitarias propias del despacho de la alcaldía de Rafael Uribe Uribe</t>
  </si>
  <si>
    <t>PRESTAR SUS SERVICIOS PROFESIONALES AL DESPACHO DE LA ALCALDIA LOCAL DE RAFAEL URIBE URIBE EN ACTIVIDADES DE ORDEN ADMINISTRATIVO</t>
  </si>
  <si>
    <t>CO1.BDOS.738039</t>
  </si>
  <si>
    <t>LUIS FERNANDO BARRETO GONZALEZ</t>
  </si>
  <si>
    <t>PRESTAR LOS SERVICIOS PROFESIONALES PARA APOYAR LA OFICINA DE PLANEACIÓN DE LA ALCALDÍA LOCAL DE RAFAEL URIBE URIBE EN EL MARCO DE LA EJECUCIÓN,  FORMULACIÓN Y SEGUIMIENTO DE LAS METAS DEL PLAN DE DESARROLLO LOCAL</t>
  </si>
  <si>
    <t>CPS-051-2019</t>
  </si>
  <si>
    <t>FDLRUU-CD-051-2019</t>
  </si>
  <si>
    <t>CO1.BDOS.737273</t>
  </si>
  <si>
    <t>CPS-052-2019</t>
  </si>
  <si>
    <t>FDLRUU-CD-052-2019</t>
  </si>
  <si>
    <t>DESPACHO</t>
  </si>
  <si>
    <t xml:space="preserve"> 33.Servicios Apoyo a la Gestion de la Entidad (servicios administrativos) </t>
  </si>
  <si>
    <t>CO1.BDOS.737423</t>
  </si>
  <si>
    <t>CO1.PCCNTR.793116</t>
  </si>
  <si>
    <t>JUAN CARLOS LEON GARCIA</t>
  </si>
  <si>
    <t>CPS-053-2019</t>
  </si>
  <si>
    <t>CPS-010-2018</t>
  </si>
  <si>
    <t>FDLRUU-CD-053-2019</t>
  </si>
  <si>
    <t>CO1.PCCNTR.273881</t>
  </si>
  <si>
    <t>REINEL RONCANCIO MAHECHA</t>
  </si>
  <si>
    <t>CO1.BDOS.737863</t>
  </si>
  <si>
    <t>ANGELICA JOHANNA LLANOS FORERO</t>
  </si>
  <si>
    <t>Prestar los servicios personales de apoyo a la gestión para la conducción de los vehículos livianos que le sean asignados y que se encuentren al servicio de la alcaldía de Rafael Uribe Uribe</t>
  </si>
  <si>
    <t>CPS-054-2019</t>
  </si>
  <si>
    <t>FDLRUU-CD-054-2019</t>
  </si>
  <si>
    <t>WILLIAM RAMON VILLAMIL RODRIGUEZ</t>
  </si>
  <si>
    <t xml:space="preserve">JAVIER ALEJANDRO ZUÑIGA ROJAS </t>
  </si>
  <si>
    <t>PRESUPUESTO</t>
  </si>
  <si>
    <t xml:space="preserve">GESTIÓN ADMINISTRATIVA </t>
  </si>
  <si>
    <t>FDLRUU-CD-055-2019</t>
  </si>
  <si>
    <t>CO1.BDOS.738850</t>
  </si>
  <si>
    <t>CO1.PCCNTR.798212</t>
  </si>
  <si>
    <t>LUIS FERNANDO PRIETO RONDON</t>
  </si>
  <si>
    <t>CPS-011-2018</t>
  </si>
  <si>
    <t>PRESTAR LOS SERVICIOS PROFESIONALES DE APOYO PARA LA OFICINA DE PLANEACIÓN DE LA ALCALDÍA LOCAL DE RAFAEL URIBE URIBE</t>
  </si>
  <si>
    <t>CO1.PCCNTR.273883</t>
  </si>
  <si>
    <t>MIGUEL ANGEL ALVAREZ HERNANDEZ</t>
  </si>
  <si>
    <t>CPS-055-2019</t>
  </si>
  <si>
    <t>FDLRUU-CD-056-2019</t>
  </si>
  <si>
    <t>CO1.BDOS.739462</t>
  </si>
  <si>
    <t>HECTOR ENRIQUE ERIRA MORENO</t>
  </si>
  <si>
    <t>CPS-056-2019</t>
  </si>
  <si>
    <t>FDLRUU-CD-057-2019</t>
  </si>
  <si>
    <t xml:space="preserve">EDGAR DIAZ MARTINEZ </t>
  </si>
  <si>
    <t>CO1.BDOS.738867</t>
  </si>
  <si>
    <t>JOSE ANTONIO ESTUPIÑAN GARCIA</t>
  </si>
  <si>
    <t>PRESTAR SERVICIOS PROFESIONALES ESPECIALIZADOS AL DESPACHO DEL ALCALDE LOCAL EN LA COORDINACIÓN INTERINSTITUCIONAL, PARTICIPACIÓN CIUDADANA Y PROCESOS COMUNITARIOS DE LA LOCALIDAD RAFAEL URIBE URIBE</t>
  </si>
  <si>
    <t>CONTABILIDAD</t>
  </si>
  <si>
    <t>CPS-057-2019</t>
  </si>
  <si>
    <t>CPS-012-2018</t>
  </si>
  <si>
    <t>CO1.PCCNTR.273974</t>
  </si>
  <si>
    <t>FDLRUU-CD-058-2019</t>
  </si>
  <si>
    <t>Apoyar técnicamente a los responsables e integrantes de los procesos en la implementación de herramientas de gestión, siguiendo los lineamientos metodológicos establecidos por la oficina asesora de planeación de la secretaria distrital de gobierno</t>
  </si>
  <si>
    <t>CO1.BDOS.739192</t>
  </si>
  <si>
    <t>CO1.PCCNTR.796517</t>
  </si>
  <si>
    <t xml:space="preserve">JOSE ANTONIO SARMIENTO </t>
  </si>
  <si>
    <t>JAIME ALEXANDER BARBOSA VILLALBA</t>
  </si>
  <si>
    <t>PRESTAR SUS SERVICIOS DE AUXILIAR ADMINISTRATIVO A LA JUNTA ADMINISTRADORA LOCAL DE LA ALCALDIA LOCAL DE RAFAEL URIBE URIBE</t>
  </si>
  <si>
    <t>CPS-058-2019</t>
  </si>
  <si>
    <t>FDLRUU-CD-059-2019</t>
  </si>
  <si>
    <t xml:space="preserve">MARIA JANNETH ROMERO SABOGAL </t>
  </si>
  <si>
    <t>CO1.BDOS.739502</t>
  </si>
  <si>
    <t>CPS-059-2019</t>
  </si>
  <si>
    <t>FDLRUU-CD-060-2019</t>
  </si>
  <si>
    <t>CPS-013-2018</t>
  </si>
  <si>
    <t>CO1.BDOS.739381</t>
  </si>
  <si>
    <t>CO1.PCCNTR.277583</t>
  </si>
  <si>
    <t>MARIBEL PEÑA PRIETO</t>
  </si>
  <si>
    <t>APOYAR LA FORMULACIÓN, GESTIÓN Y SEGUIMIENTO DE ACTIVIDADES ENFOCADAS A LA GESTIÓN AMBIENTAL EXTERNA, ENCAMINADAS A LA MITIGACIÓN DE LOS DIFERENTES IMPACTOS AMBIENTALES Y LA CONSERVACIÓN DE LOS RECURSOS NATURALES DE LA LOCALIDAD</t>
  </si>
  <si>
    <t>CPS-060-2019</t>
  </si>
  <si>
    <t>FDLRUU-CD-061-2019</t>
  </si>
  <si>
    <t>WILSON GERARDO PEÑA PARRA</t>
  </si>
  <si>
    <t>Prestar sus servicios profesionales especializados para Apoyar el seguimiento, coordinación y apoyo a la supervisión de los proyectos de inversión social del POAI 2018 y en temas referentes a planeación estratégica sobre las metas establecidas en el plan de desarrollo local</t>
  </si>
  <si>
    <t>ADMINISTRATIVA</t>
  </si>
  <si>
    <t>CO1.BDOS.740501</t>
  </si>
  <si>
    <t>DIEGO ANDRES LOPEZ MORENO</t>
  </si>
  <si>
    <t>APOYAR LAS LABORES DE ENTREGA Y RECIBO DE LAS COMUNICACIONES EMITIDAS O RECIBIDAS POR LA ALCALDIA LOCAL DE RAFAEL URIBE URIBE</t>
  </si>
  <si>
    <t>CPS-061-2019</t>
  </si>
  <si>
    <t>CO1.PCCNTR.796317</t>
  </si>
  <si>
    <t>SERGIO VLADIMIR PEREIRA ROMERO</t>
  </si>
  <si>
    <t>FDLRUU-CD-062-2019</t>
  </si>
  <si>
    <t>CO1.BDOS.741619</t>
  </si>
  <si>
    <t>EMILSE PAYANENE POVEDA</t>
  </si>
  <si>
    <t>PRESTAR SUS SERVICIOS DE AUXILIAR ADMINISTRATIVO A LA JUNTA ADMINISTRADORA LOCAL DE LA ALCALDÍA LOCAL DE RAFAEL URIBE URIBE</t>
  </si>
  <si>
    <t>CPS-062-2019</t>
  </si>
  <si>
    <t>FDLRUU-CD-063-2019</t>
  </si>
  <si>
    <t>CO1.BDOS.743402</t>
  </si>
  <si>
    <t xml:space="preserve">PLANEACIÓN </t>
  </si>
  <si>
    <t>ALEXANDER CASTILLO OSORIO</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</si>
  <si>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</si>
  <si>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CPS-063-2019</t>
  </si>
  <si>
    <t>CPS-014-2018</t>
  </si>
  <si>
    <t>CO1.PCCNTR.797232</t>
  </si>
  <si>
    <t>ANA CONSUELO TRIVIÑO MORALES</t>
  </si>
  <si>
    <t>CO1.PCCNTR.273994</t>
  </si>
  <si>
    <t>FDLRUU-CD-064-2019</t>
  </si>
  <si>
    <t>CO1.BDOS.741999</t>
  </si>
  <si>
    <t>SHAMIR ALEJANDRA HERNANDEZ MARTINEZ</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</si>
  <si>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</si>
  <si>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CPS-064-2019</t>
  </si>
  <si>
    <t>Prestar sus servicios de apoyo técnico administrativo a la oficina de planeación de a alcaldía de Rafael Uribe Uribe</t>
  </si>
  <si>
    <t>FDLRUU-CD-065-2019</t>
  </si>
  <si>
    <t>CO1.BDOS.741256</t>
  </si>
  <si>
    <t>SALOMON PEREZ PARRA</t>
  </si>
  <si>
    <t>PRESTAR SUS SERVICIOS PERSONALES COMO OPERADOR DE MAQUINARIA AMARILLA AL SERVICIO DE LA ADMIISTRACIÓN LOCAL DE RAFAEL URIBE URIBE PARA APOYAR EL ÁREA DE PLANEACIÓN EN LA REALIZACIÓN DE LA EJECUCIÓN DEL PROYECTO No. 1544 MALLA VIAL LOCAL Y ESPACIO PUBLICO, ASI COMO APOYAR LAS DEMÁS ACTIVIDADES QUE SE GENEREN EN EL ÁREA DE GESTIÓN DEL DESARROLLO CON RELACIÓN AL PROYECTO EN MENCIÓN</t>
  </si>
  <si>
    <t>CPS-065-2019</t>
  </si>
  <si>
    <t>FDLRUU-CD-066-2019</t>
  </si>
  <si>
    <t>CO1.BDOS.741205</t>
  </si>
  <si>
    <t>ANGELICA MARIA SANCHEZ RODRIGUEZ</t>
  </si>
  <si>
    <t>APOYAR TÉCNICAMENTE LAS DISTINTAS ETAPAS DE LOS PROCESOS DE COMPETENCIA DE LA ALCALDÍA LOCAL PARA LA DEPURACIÓN DE ACTUACIONES ADMINISTRATIVAS.</t>
  </si>
  <si>
    <t>CO1.PCCNTR.804214</t>
  </si>
  <si>
    <t>CPS-066-2019</t>
  </si>
  <si>
    <t>EVELYN DONOSO</t>
  </si>
  <si>
    <t>FDLRUU-CD-067-2019</t>
  </si>
  <si>
    <t>CO1.BDOS.744851</t>
  </si>
  <si>
    <t>LUIS HERNANDO IBAÑEZ VELASCO</t>
  </si>
  <si>
    <t>CPS-015-2018</t>
  </si>
  <si>
    <t>CPS-067-2019</t>
  </si>
  <si>
    <t>CO1.PCCNTR.276835</t>
  </si>
  <si>
    <t>FDLRUU-CD-068-2019</t>
  </si>
  <si>
    <t>Prestar los servicios técnicos de apoyo a la gestión en el manejo, control salvaguardia del archivo de gestión de la alcaldía de Rafael Uribe Uribe</t>
  </si>
  <si>
    <t>CO1.BDOS.740823</t>
  </si>
  <si>
    <t>MILENA ALEXANDRA ALVAREZ OSPINA</t>
  </si>
  <si>
    <t>CO1.PCCNTR.804055</t>
  </si>
  <si>
    <t>JOHN HENRY BOHORQUEZ</t>
  </si>
  <si>
    <t>CPS-068-2019</t>
  </si>
  <si>
    <t>1</t>
  </si>
  <si>
    <t>FDLRUU-CD-069-2019</t>
  </si>
  <si>
    <t>CO1.BDOS.741171</t>
  </si>
  <si>
    <t>CRUZ VIVIANA MURILLO GAMBOA</t>
  </si>
  <si>
    <t>CPS-069-2019</t>
  </si>
  <si>
    <t>FDLRUU-CD-070-2019</t>
  </si>
  <si>
    <t>CO1.BDOS.741450</t>
  </si>
  <si>
    <t>JUAN CARLOS PRIETO SANCHEZ</t>
  </si>
  <si>
    <t>694</t>
  </si>
  <si>
    <t xml:space="preserve">PRESTAR SUS SERVICIOS PROFESIONALES PARA APOYAR LA REALIZACIÓN, LA FORMULACIÓN, APOYO A LA SUPERVISIÓN, SEGUIMIENTO Y EVALUACIÓN DE PROYECTOS DE INFRAESTRUCTURA QUE LE SEAN ASIGNADOS PARA DAR CUMPLIMIENTO AL PLAN DE DESARROLLO ECONÓMICO, SOCIAL, AMBIENTAL Y DE OBRAS PUBLICAS PARA LA LOCALIDAD DE RAFAEL URIBE URIBE </t>
  </si>
  <si>
    <t>CPS-070-2019</t>
  </si>
  <si>
    <t>685</t>
  </si>
  <si>
    <t>30</t>
  </si>
  <si>
    <t>FDLRUU-CD-071-2019</t>
  </si>
  <si>
    <t>CO1.PCCNTR.803763</t>
  </si>
  <si>
    <t>CO1.BDOS.744460</t>
  </si>
  <si>
    <t>PEDRO LUIS MORENO CABALLERO</t>
  </si>
  <si>
    <t>PRESTAR LOS SERVICIOS PROFESIONALES COMO ABOGADO PARA APOYAR AL DESPACHO DEL ALCALDE LOCAL EN EL ANALISIS REVISION, TRAMITE Y SUSCRIPCION DE LOS ACTOS ADMINISTRATIVOS, DESPACHOS COMISORIOS, TUTELAS, SOLICITUDES DE ENTES DE CONTROL Y LOS CONCEPTOS JURIDICOS QUE SE LE SOLICITEN</t>
  </si>
  <si>
    <t>CPS-071-2019</t>
  </si>
  <si>
    <t>FDLRUU-CD-072-2019</t>
  </si>
  <si>
    <t>CO1.BDOS.744774</t>
  </si>
  <si>
    <t xml:space="preserve">ARCHIVO </t>
  </si>
  <si>
    <t>ZULY JANETH OSORIO ALZATE</t>
  </si>
  <si>
    <t>CPS-072-2019</t>
  </si>
  <si>
    <t>FDLRUU-CD-073-2019</t>
  </si>
  <si>
    <t>CPS-016-2018</t>
  </si>
  <si>
    <t>CO1.PCCNTR.803947</t>
  </si>
  <si>
    <t>CO1.PCCNTR.274036</t>
  </si>
  <si>
    <t>CO1.BDOS.743407</t>
  </si>
  <si>
    <t>MARTHA CONSUELO CUEVAS GUTIERREZ</t>
  </si>
  <si>
    <t>PRESTAR LOS SERVICIOS PROFESIONALES ESPECIALIZADOS COMO ABOGADO PARA APOYAR AL DESPACHO DEL ALCALDE LOCAL EN EL ANÁLISIS, REVISIÓN, TRÁMITE Y SUSCRIPCIÓN DE LOS ACTOS ADMINISTRATIVOS, DESPACHOS COMISORIOS, TUTELAS, SOLICITUDES DE ENTES DE CONTROL Y LOS CONCEPTOS JURÍDICOS QUE SE LE SOLICITEN.</t>
  </si>
  <si>
    <t>CPS-073-2019</t>
  </si>
  <si>
    <t>Prestar los servicios profesionales en el apoyo a los tramites y procedimientos adelantados en el área de gestión de desarrollo local- presupuesto del fondo de desarrollo local de Rafael Uribe Uribe</t>
  </si>
  <si>
    <t>FDLRUU-CD-074-2019</t>
  </si>
  <si>
    <t>698</t>
  </si>
  <si>
    <t>CO1.BDOS.742742</t>
  </si>
  <si>
    <t>661</t>
  </si>
  <si>
    <t xml:space="preserve">CARLOS ALBERTO ESCOBAR LARA </t>
  </si>
  <si>
    <t>PRESTAR LOS SERVICIOS DE APOYO A LA GESTIÓN EN LAS LABORES ADMINISTRATIVAS Y OPERATIVAS QUE SE REQUIEREN EN EL ÁREA DE GESTIÓN DEL DESARROLLO ALMACÉN DE LA ALCALDÍA LOCAL DE RAFAEL URIBE URIBE</t>
  </si>
  <si>
    <t>CPS-074-2019</t>
  </si>
  <si>
    <t>JOAQUÍN GARCIA TAUTIVA</t>
  </si>
  <si>
    <t>FDLRUU-CD-075-2019</t>
  </si>
  <si>
    <t xml:space="preserve">PRESUPUESTO </t>
  </si>
  <si>
    <t>CO1.BDOS.742745</t>
  </si>
  <si>
    <t>MARIBEL NEUSA SOTELO</t>
  </si>
  <si>
    <t>PRESTAR LOS SERVICIOS PARA EL APOYO TECNICO ADMINISTRATIVO AL DESPACHO DE LA ALCALDIA LOCAL DE RAFAEL URIBE URIBE</t>
  </si>
  <si>
    <t>CO1.PCCNTR.804084</t>
  </si>
  <si>
    <t>CPS-075-2019</t>
  </si>
  <si>
    <t>CPS-017-2018</t>
  </si>
  <si>
    <t>FDLRUU-CD-076-2019</t>
  </si>
  <si>
    <t>CO1.PCCNTR.277915</t>
  </si>
  <si>
    <t>LUIS EDUARDO BRAVO NIÑO</t>
  </si>
  <si>
    <t>CO1.BDOS.742647</t>
  </si>
  <si>
    <t>RICARDO ANTONIO BOCANUMENT</t>
  </si>
  <si>
    <t>Prestar sus servicios profesionales para Apoyar la realización, formulación apoyo técnico a la supervisión, seguimiento y evaluación del proyecto de inversión 1540, deporte, arte y cultura mejor para todos, en la oficina de planeación local del fondo de desarrollo local de Rafael Uribe Uribe</t>
  </si>
  <si>
    <t>CPS-076-2019</t>
  </si>
  <si>
    <t>FDLRUU-CD-077-2019</t>
  </si>
  <si>
    <t>CO1.BDOS.742671</t>
  </si>
  <si>
    <t>MARTHA JANNETH LIZARAZO DIAZ</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</si>
  <si>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</si>
  <si>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CPS-077-2019</t>
  </si>
  <si>
    <t>FDLRUU-CD-078-2019</t>
  </si>
  <si>
    <t>CO1.PCCNTR.805304</t>
  </si>
  <si>
    <t>CO1.PCCNTR.832536</t>
  </si>
  <si>
    <t>WALTER FERNANDO AVILA RODRIGUEZ</t>
  </si>
  <si>
    <t>APOYAR LA GESTIÓN DOCUMENTAL DE LA ALCALDÍA LOCAL PARA LA IMPLEMENTACIÓN DEL PROCESO DE VERIFICACIÓN, SOPORTE Y ACOMPAÑAMIENTO, EN EL DESARROLLO DE LAS ACTIVIDADES PROPIAS DE LOS PROCESOS Y ACTUACIONES ADMINISTRATIVAS EXISTENTES</t>
  </si>
  <si>
    <t>CPS-078-2019</t>
  </si>
  <si>
    <t>FDLRUU-CD-079-2019</t>
  </si>
  <si>
    <t>CO1.BDOS.742988</t>
  </si>
  <si>
    <t>JUAN PABLO LOZADA GUTIERREZ</t>
  </si>
  <si>
    <t>CPS-079-2019</t>
  </si>
  <si>
    <t>FDLRUU-CD-080-2019</t>
  </si>
  <si>
    <t>CO1.BDOS.742511</t>
  </si>
  <si>
    <t>YALY ANDREA CADENA GONZALEZ</t>
  </si>
  <si>
    <t>PRESTAR SUS SERVICIOS DE APOYO ADMINISTRATIVO Y  ASISTENCIAL A LA OFICINA DE PRESUPUESTO DE LA ALCALDÍA LOCAL DE RAFAEL URIBE URIBE</t>
  </si>
  <si>
    <t>CPS-080-2019</t>
  </si>
  <si>
    <t>FDLRUU-CD-081-2019</t>
  </si>
  <si>
    <t>CO1.PCCNTR.811443</t>
  </si>
  <si>
    <t>CO1.BDOS.744866</t>
  </si>
  <si>
    <t>CPS-018-2018</t>
  </si>
  <si>
    <t>HITAIOCHARA ALVAREZ GUTIERREZ</t>
  </si>
  <si>
    <t>PRESTAR LOS SERVICIOS PROFESIONALES PARA APOYAR LA OFICINA DE PLANEACIÓN DE LA ALCALDÍA LOCAL DE RAFAEL URIBE URIBE EN EL MARCO DE LA EJECUCIÓN, FORMULACIÓN Y SEGUIMIENTO DE LAS METAS DEL PLAN DE DESARROLLO LOCAL</t>
  </si>
  <si>
    <t>CO1.PCCNTR.277732</t>
  </si>
  <si>
    <t>PRESTAR LOS SERVICIOS PERSONALES DE APOYO A LA GESTION PARA LA CONDUCION DE LOS VEHICULOS LIVIANOS QUE LE SEAN ASIGNADOS Y QUE SE ENCUENTREN AL SERVICIO DE LA ALCALDIA LOCAL DE RAFAEL URIBE URIBE</t>
  </si>
  <si>
    <t>CPS-081-2019</t>
  </si>
  <si>
    <t>LUIS JONNY CARRILLO BOMBIELA</t>
  </si>
  <si>
    <t>FDLRUU-CD-082-2019</t>
  </si>
  <si>
    <t>CO1.BDOS.745064</t>
  </si>
  <si>
    <t>TULIA VILLALOBOS</t>
  </si>
  <si>
    <t>Prestar los servicios profesionales para la revisión y/o elaboración de los documentos y gestiones provenientes de las diferentes áreas relacionadas con temas administrativos contables y financieros y el apoyo a la liquidación de los contratos dl fondo de desarrollo local de Rafael Uribe Uribe</t>
  </si>
  <si>
    <t>APOYAR JURÍDICAMENTE LA EJECUCIÓN DE LAS ACCIONES REQUERIDAS PARA EL TRÁMITE E IMPULSO PROCESAL DE LAS ACTUACIONES CONTRAVENCIONALES Y/O QUERELLAS QUE CURSEN EN LAS INSPECCIONES DE POLICÍA DE LA LOCALIDAD</t>
  </si>
  <si>
    <t>CPS-082-2019</t>
  </si>
  <si>
    <t>FDLRUU-CD-083-2019</t>
  </si>
  <si>
    <t>CO1.PCCNTR.810864</t>
  </si>
  <si>
    <t>CO1.BDOS.746556</t>
  </si>
  <si>
    <t>MATILDE DEL PILAR CAMARGO PINTO</t>
  </si>
  <si>
    <t>APOYAR LA GESTIÓN DOCUMENTAL DE LA ALCALDÍA LOCAL , ACOMPAÑANDO AL EQUIPO JURÍDICO DE DEPURACIÓN EN LAS LABORES OPERATIVAS QUE GENERA EL PROCESO DE IMPULSO DE LAS ACTUACIONES ADMINISTRATIVAS EXISTENTES EN LAS DIFERENTES ALCALDÍAS LOCALES.</t>
  </si>
  <si>
    <t>CPS-085-2019</t>
  </si>
  <si>
    <t>FDLRUU-CD-084-2019</t>
  </si>
  <si>
    <t>CO1.BDOS.749141</t>
  </si>
  <si>
    <t>JHONANA CONSTANZA CRUZ PRIETO</t>
  </si>
  <si>
    <t>APOYAR JURÍDICAMENTE LA EJECUCIÓN DE LAS ACCIONES REQUERIDAS PARA LA DEPURACIÓN DE LAS
ACTUACIONES ADMINISTRATIVAS QUE CURSAN EN LA ALCALDÍA LOCAL.</t>
  </si>
  <si>
    <t>Apoyo e Igualdad para el adulto mayor</t>
  </si>
  <si>
    <t>CPS-084-2019</t>
  </si>
  <si>
    <t>3-3-1-15-01-03-1536-00</t>
  </si>
  <si>
    <t>FDLRUU-CD-085-2019</t>
  </si>
  <si>
    <t>CPS-019-2018</t>
  </si>
  <si>
    <t>ANA MILENA CARDONA MORA</t>
  </si>
  <si>
    <t>CO1.BDOS.749054</t>
  </si>
  <si>
    <t>CO1.PCCNTR.277937</t>
  </si>
  <si>
    <t>MARIA ALEJANDRA GONZALEZ RIAÑO</t>
  </si>
  <si>
    <t>JAIRO YOMAR ESTUPIÑAN ACOSTA</t>
  </si>
  <si>
    <t>Apoyar jurídicamente la ejecución de las acciones requeridas para la depuración de las actuaciones administrativas que cursan en la alcaldía local</t>
  </si>
  <si>
    <t>SUBSIDIO TIPO C</t>
  </si>
  <si>
    <t>FDLRUU-CD-086-2019</t>
  </si>
  <si>
    <t>CO1.PCCNTR.808320</t>
  </si>
  <si>
    <t>CO1.BDOS.749426</t>
  </si>
  <si>
    <t>JAVIER BASTIDAS ROMERO</t>
  </si>
  <si>
    <t>PRESTAR LOS SERVICIOS PERSONALES DE APOYO A LA GESTIÓN PARA LA CONDUCCIÓN DE LOS VEHÍCULOS LIVIANOS QUE LE SEAN ASIGNADOS Y QUE SE ENCUENTREN AL SERVICIO DE LA ALCALDIA LOCAL DE RAFAEL URIBE URIBE.</t>
  </si>
  <si>
    <t>CPS-086-2019</t>
  </si>
  <si>
    <t>FDLRUU-CD-087-2019</t>
  </si>
  <si>
    <t>CO1.BDOS.749638</t>
  </si>
  <si>
    <t>CARLOS ARTURO SALCEDO ALVARADO</t>
  </si>
  <si>
    <t>APOYAR ADMINISTRATIVAMENTE Y ASISTENCIALMENTE A LA OFICINA DE INFRAESTRUCTURA DE LA ALCALDÍA LOCAL</t>
  </si>
  <si>
    <t>YULLY ANDREA CARREÑO</t>
  </si>
  <si>
    <t>CPS-087-2019</t>
  </si>
  <si>
    <t>POLICIVO</t>
  </si>
  <si>
    <t>FDLRUU-CD-088-2019</t>
  </si>
  <si>
    <t>Suspension de 13 dias a partir 25 de junio de 2018- Reinicio 8 de julio de 2018.</t>
  </si>
  <si>
    <t>CO1.BDOS.749944</t>
  </si>
  <si>
    <t>SERGIO PEREIRA</t>
  </si>
  <si>
    <t>EDGAR SOACHA FORERO</t>
  </si>
  <si>
    <t>APOYAR JURÍDICAMENTE LA EJECUCIÓN DE LAS ACCIONES REQUERIDAS PARA EL TRÁMITE E IMPULSO PROCESAL DE LAS ACTUACIONES CONTRAVENCIONALES Y/O QUERELLAS QUE CURSEN EN LAS INSPECCIONES DE POLICÍA DE LA LOCALIDAD.</t>
  </si>
  <si>
    <t>CPS-088-2019</t>
  </si>
  <si>
    <t>CPS-020-2018</t>
  </si>
  <si>
    <t>CO1.PCCNTR.811034</t>
  </si>
  <si>
    <t>CO1.PCCNTR.277933</t>
  </si>
  <si>
    <t>FDLRUU-CD-089-2019</t>
  </si>
  <si>
    <t>CO1.BDOS.749742</t>
  </si>
  <si>
    <t>GUILLERMO NIÑO PINILLA</t>
  </si>
  <si>
    <t>PRESTAR LOS SERVICIOS PERSONALES DE APOYO ALA GESTIÓN PARA LA CONDUCCIÓN DE LOS VEHÍCULOS LIVIANOS QUE LE SEAN ASIGNADOS Y QUE SE ENCUENTREN AL SERVICIO DE LA ALCALDÍA LOCAL DE RAFAEL URIBE URIBE</t>
  </si>
  <si>
    <t>CPS-089-2019</t>
  </si>
  <si>
    <t>FDLRUU-CD-090-2019</t>
  </si>
  <si>
    <t>MELQUISEDEC BERNAL PEÑA</t>
  </si>
  <si>
    <t>CO1.BDOS.750817</t>
  </si>
  <si>
    <t>BIBIANA ANDREA PORRAS SANCHEZ</t>
  </si>
  <si>
    <t>PRESTAR LOS SERVICIOS PROFESIONALES PARA COORDINAR, LIDERAR Y ASESORAR LOS PLANES Y ESTRATEGIAS DE COMUNICACIÓN INTERNA Y EXTERNA PARA LA DIVULGACIÓN DE LOS PROGRAMAS, PROYECTOS Y ACTIVIDADES DE LA ALCALDÍA LOCAL.</t>
  </si>
  <si>
    <t>CPS-090-2019</t>
  </si>
  <si>
    <t>CO1.PCCNTR.811448</t>
  </si>
  <si>
    <t>CPS-021-2018</t>
  </si>
  <si>
    <t>FDLRUU-CD-091-2019</t>
  </si>
  <si>
    <t>CO1.PCCNTR.277958</t>
  </si>
  <si>
    <t>CO1.BDOS.750758</t>
  </si>
  <si>
    <t xml:space="preserve">LEYDY NATALY RUBIO </t>
  </si>
  <si>
    <t>CPS-091-2019</t>
  </si>
  <si>
    <t>Prestar los servicios de apoyo profesional al área de presupuesto y contabilidad del fondo de desarrollo local para la revisión y/o elaboración de los documentos y gestiones provenientes de las diferentes áreas relacionadas con temas administrativos, contables y financieros y el apoyo a la liquidación de los contratos del fondo de desarrollo local de Rafael Uribe Uribe</t>
  </si>
  <si>
    <t>FDLRUU-CD-092-2019</t>
  </si>
  <si>
    <t>CO1.BDOS.751148</t>
  </si>
  <si>
    <t xml:space="preserve">CARLOS ANDRES BARRERO PANESSO </t>
  </si>
  <si>
    <t>PRESTACIÓN DE SERVICIOS PROFESIONALES PARA APOYAR AL GRUPO DE TRABAJO DE APOYO A LA RED NACIONAL DE PROTECCIÓN AL CONSUMIDOR, EN TODAS LAS ACTUACIONES TÉCNICAS Y ADMINISTRATIVAS ADELANTADAS EN LAS VISITAS, ACOMPAÑAMIENTO, CAPACITACIÓN, SOCIALIZACIÓN Y/0 SENSIBILIZACIÓN PARA EL CONTROL Y VERIFICACIÓN DE REGLAMENTOS TÉCNICOS Y METROLOGIA LEGAL.</t>
  </si>
  <si>
    <t>CPS-092-2019</t>
  </si>
  <si>
    <t>FDLRUU-CD-093-2019</t>
  </si>
  <si>
    <t>CO1.BDOS.751707</t>
  </si>
  <si>
    <t xml:space="preserve">NIXON PABON MEDINA  </t>
  </si>
  <si>
    <t>ANULADO / VENCIMIENTO DE NOHAY</t>
  </si>
  <si>
    <t>693</t>
  </si>
  <si>
    <t>SISTEMAS</t>
  </si>
  <si>
    <t>666</t>
  </si>
  <si>
    <t>FDLRUU-CD-094-2019</t>
  </si>
  <si>
    <t>CO1.PCCNTR.811981</t>
  </si>
  <si>
    <t>CO1.BDOS.751536</t>
  </si>
  <si>
    <t>FABIO ALBERTO RINCON RUIZ</t>
  </si>
  <si>
    <t>PRESTAR LOS SERVICIOS ASISTENCIALES DE APOYO A LA GESTION EN EL MANJEO CONTROL Y SALVAGUARDIA DE GESTION DOCUMENTAL DE LA ALCALDIA LOCAL DE RAFEL URIBE URIBE</t>
  </si>
  <si>
    <t>CPS-094-2019</t>
  </si>
  <si>
    <t>EDGAR DIAZ MARTINEZ</t>
  </si>
  <si>
    <t>FDLRUU-CD-095-2019</t>
  </si>
  <si>
    <t>CO1.BDOS.752804</t>
  </si>
  <si>
    <t>Samira Ramirez</t>
  </si>
  <si>
    <t>ENVER JULIAN LOPEZ ANGEL</t>
  </si>
  <si>
    <t>APOYAR TÉCNICAMENTE LAS DISTINTAS ETAPAS DE LOS PROCESOS DE COMPETENCIA DE LA ALCALDÍA LOCAL PARA LA DEPURACIÓN DE ACTUACIONES ADMINISTRATIVAS”. CLÁUSULA SEGUNDA.- OBLIGACIONES DEL CONTRATISTA</t>
  </si>
  <si>
    <t>CPS-095-2019</t>
  </si>
  <si>
    <t>CPS-022-2018</t>
  </si>
  <si>
    <t>FDLRUU-CD-096-2019</t>
  </si>
  <si>
    <t>CO1.PCCNTR.815667</t>
  </si>
  <si>
    <t>CO1.PCCNTR.277879</t>
  </si>
  <si>
    <t>YENNY ALEJANDRA ROJAS MORA</t>
  </si>
  <si>
    <t>CO1.BDOS.752100</t>
  </si>
  <si>
    <t>FELIPE ANDRES BARRAGAN MARTINEZ</t>
  </si>
  <si>
    <t>Apoyar la gestión documental de la Alcaldía Local para la implementación del proceso de verificación, soporte y acompañamiento en el desarrollo de las actividades propias de los procesos y actuaciones administrativas existentes</t>
  </si>
  <si>
    <t>CPS-096-2019</t>
  </si>
  <si>
    <t>FDLRUU-CD-097-2019</t>
  </si>
  <si>
    <t>CO1.BDOS.751684</t>
  </si>
  <si>
    <t>ULVANO FUENTES PARRA</t>
  </si>
  <si>
    <t xml:space="preserve">ROSALBA RUBIO VELA </t>
  </si>
  <si>
    <t>ALMACEN</t>
  </si>
  <si>
    <t>PRESTAR LOS SERVICIOS PROFESIONALES PARA LA OPERACION, SEGUIMIENTO Y CUMPLIMIENTO DE LOS PROCEDIMIENTOS ADMINISTRATIVOS, OPERATIVOS Y PROGRAMATICOS DEL SERVICIO APOYO ECONOMICO TIPO C, QUE CONTRIBUYAN A LA GARANTIA DE LOS DERECHOS DE DE LA POBLACION MAYOR EN EL MARCO DE LA POLITICA PUBLICA SOCIAL PARA EL ENVEJECIMIENTO Y LA VEJEZ EN EL DISTRITO CAPITAL A CARGO DE LA ALCALDI LOCAL DE RAFAEL URIBE URIBE</t>
  </si>
  <si>
    <t>CPS-097-2019</t>
  </si>
  <si>
    <t>CO1.PCCNTR.816027</t>
  </si>
  <si>
    <t>FDLRUU-CD-098-2019</t>
  </si>
  <si>
    <t>CO1.BDOS.751864</t>
  </si>
  <si>
    <t>JOHON FREDY CASTRO CAMACHO</t>
  </si>
  <si>
    <t>APOYAR LA FORMULACIÓN, EJECUCIÓN, SEGUIMIENTO Y MEJORA CONTINUA DE LAS HERRAMIENTAS QUE CONFORMAN LA GESTIÓN AMBIENTAL INSTITUCIONAL DE LA ALCALDÍA LOCAL</t>
  </si>
  <si>
    <t>CPS-098-2019</t>
  </si>
  <si>
    <t>CPS-023-2018</t>
  </si>
  <si>
    <t>CO1.PCCNTR.280256</t>
  </si>
  <si>
    <t>FDLRUU-CD-099-2019</t>
  </si>
  <si>
    <t>CO1.BDOS.756339</t>
  </si>
  <si>
    <t>LELIZ ALEXANDER RODRIGUEZ PUENTES</t>
  </si>
  <si>
    <t>CLAUDIA PULIDO COY</t>
  </si>
  <si>
    <t>PRESTAR LOS SERVICIOS PROFESIONALES PARA APOYAR AL DESPACHO DE LA ALCALDIA LOCAL DE RAFAEL URIBE URIBE EN LA PROMOCIÓN, ACOMPAÑAMIENTO, COORDINACIÓN Y ATENCIÓN DE LAS INSTANCIAS DE COORDINACIÓN INTERINSTITUCIONALES Y LAS INSTANCIAS DE PARTICIPACIÓN LOCALES, ASÍ COMO LOS PROCESOS COMUNITARIOS EN LA LOCALIDAD.</t>
  </si>
  <si>
    <t>CPS-099-2019</t>
  </si>
  <si>
    <t>FDLRUU-CD-100-2019</t>
  </si>
  <si>
    <t>CO1.BDOS.756286</t>
  </si>
  <si>
    <t>LAURA TERESA STAFANNY PINEDA AVILA</t>
  </si>
  <si>
    <t>CO1.PCCNTR.817729</t>
  </si>
  <si>
    <t>CPS-100-2019</t>
  </si>
  <si>
    <t>APOYAR JURIDICAMENTE LA EJECUCION DE LAS ACCIONES REQUERIDAS PARA LA DEPURACION DE LAS ACTUACIONES ADMINISTRATIVAS QUE CURSAN EN LA ALCALDIA LOCAL</t>
  </si>
  <si>
    <t>FDLRUU-CD-101-2019</t>
  </si>
  <si>
    <t>CO1.BDOS.757552</t>
  </si>
  <si>
    <t>ERIKA CRISTINA RODRIGUEZ GOMEZ</t>
  </si>
  <si>
    <t>CPS-101-2019</t>
  </si>
  <si>
    <t>FDLRUU-CD-102-2019</t>
  </si>
  <si>
    <t>CO1.PCCNTR.818489</t>
  </si>
  <si>
    <t>CPS-024-2018</t>
  </si>
  <si>
    <t>CO1.PCCNTR.283173</t>
  </si>
  <si>
    <t>BELKIS ANDREA TORRES RAMIREZ</t>
  </si>
  <si>
    <t>CO1.BDOS.751983</t>
  </si>
  <si>
    <t xml:space="preserve">NANCY BULLA </t>
  </si>
  <si>
    <t>HUMBERTO PEÑUELA CASTIBLANCO</t>
  </si>
  <si>
    <t>APOYAR AL ALCADE (SA) LOCAL EN EL FORTALECIMIENTO E INCLUSIÓN DE LAS COMUNIDADES NEGRAS, AFROCOLOMBIANAS Y PALENQUERAS EN EL MARCO DE LA POLÍTICA PÚBLICA DISTRITAL AFRODESCENDIENTE Y LOS ESPACIOS DE PARTICIPACIÓN</t>
  </si>
  <si>
    <t>CPS-102-2019</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</si>
  <si>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</si>
  <si>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FDLRUU-CD-103-2019</t>
  </si>
  <si>
    <t>CO1.BDOS.757801</t>
  </si>
  <si>
    <t>LUIS FERNANDO RINCON CUADROS</t>
  </si>
  <si>
    <t>APOYAR TÉCNICAMENTE LAS DISTINTAS ETAPAS DE LOS PROCESOS DE COMPETENCIA DE LA ALCALDÍA LOCAL PARA LA DEPURACIÓN DE ACTUACIONES ADMINISTRATIVAS</t>
  </si>
  <si>
    <t>CPS-103-2019</t>
  </si>
  <si>
    <t>ANA MILENA CARDONA</t>
  </si>
  <si>
    <t>SUBSIDIO C</t>
  </si>
  <si>
    <t>FDLRUU-CD-104-2019</t>
  </si>
  <si>
    <t>CO1.BDOS.752831</t>
  </si>
  <si>
    <t>FRANCISCO ANTONIO TORRES TORRES</t>
  </si>
  <si>
    <t>CPS-104-2019</t>
  </si>
  <si>
    <t>CPS-025-2018</t>
  </si>
  <si>
    <t>CO1.PCCNTR.282793</t>
  </si>
  <si>
    <t>FDLRUU-CD-105-2019</t>
  </si>
  <si>
    <t>INGRID MAYERLY BOLIVAR PAEZ</t>
  </si>
  <si>
    <t>CO1.BDOS.752685</t>
  </si>
  <si>
    <t>ZULMA MILENA PEREZ HERRERA</t>
  </si>
  <si>
    <t>CPS-105-2019</t>
  </si>
  <si>
    <t>prestar los servicios técnicos para la operación  seguimiento y cumplimiento de los procesos y procedimientos del servicio social , apoyos para la seguridad económica tipo c, requeridos para el oportuno y adecuado registro,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Rafael Uribe Uribe.</t>
  </si>
  <si>
    <t>FDLRUU-CD-106-2019</t>
  </si>
  <si>
    <t>CO1.BDOS.752920</t>
  </si>
  <si>
    <t>WILLIAM FERNANDO HURTADO FERNANDEZ</t>
  </si>
  <si>
    <t xml:space="preserve">PRESTAR LOS SERVICIOS PERSONALES DE APOYO A LA GESTIÓN PARA EL MANEJO DE LOS DOCUMENTOS OFICIALES, MEDIANTE LA APLICACIÓN E IMPLEMENTACIÓN DELSISTEMA ORFEO, EN LAS DIFERENTES DEPENDENCIAS DE LA ALCALDÍA LOCAL DE RAFAEL URIBE URIBE. </t>
  </si>
  <si>
    <t>CPS-106-2019</t>
  </si>
  <si>
    <t>FDLRUU-CD-107-2019</t>
  </si>
  <si>
    <t>CO1.BDOS.756641</t>
  </si>
  <si>
    <t>JERALDÍN CORTÉS MUÑOZ</t>
  </si>
  <si>
    <t>PRESTAR LOS SERVICIOS PROFESIONALES PARA APOYAR AL EQUIPO DE PRENSA Y COMUNICACIONES DE LA ALCALDÍA LOCAL EN LA REALIZACIÓN Y PUBLICACIÓN DE CONTENIDOS DE REDES SOCIALES Y CANALES DE DIVULGACIÓN DIGITAL (SITIO WEB) DE ESTA.</t>
  </si>
  <si>
    <t>CPS-107-2019</t>
  </si>
  <si>
    <t>CO1.PCCNTR.817604</t>
  </si>
  <si>
    <t>CPS-026-2018</t>
  </si>
  <si>
    <t>FDLRUU-CD-108-2019</t>
  </si>
  <si>
    <t>CO1.PCCNTR.280505</t>
  </si>
  <si>
    <t>WILLIAM ANTONIO ARISTIZABAL</t>
  </si>
  <si>
    <t>CO1.BDOS.757320</t>
  </si>
  <si>
    <t>NATALIA PAOLA GARCIA ROSAS</t>
  </si>
  <si>
    <t>PRESTAR LOS SERVICIOS COMO GESTOR COMUNITARIO EN LOS ESPACIOS DE PARTICIPACIÓN DE RAFAEL URIBE URIBE CON ENFOQUE EN LA COMUNIDAD</t>
  </si>
  <si>
    <t>CPS-108-2019</t>
  </si>
  <si>
    <t>Apoyar las labores de entrega y recibo de las comunicaciones emitidas o recibidas por la Alcaldía de Rafael Uribe Uribe.</t>
  </si>
  <si>
    <t>FDLRUU-CD-109-2019</t>
  </si>
  <si>
    <t>CO1.BDOS.757478</t>
  </si>
  <si>
    <t>JORGE ELIECER CORREDOR FONSECA</t>
  </si>
  <si>
    <t>APOYAR JURIDICAMENTE LA EJECUCION DE LAS ACCIONES REQUERIDAS PARA EL TRAMITE E IMPULSO PROCCESAL DE LAS ACTUACIONES CONTRAVECIONALES Y/O QUERELLAS QUE CURSEN EN LAS INSPECCIONES DE POLICIA DE LA LOCALIDAD</t>
  </si>
  <si>
    <t>CPS-109-2019</t>
  </si>
  <si>
    <t>CDI</t>
  </si>
  <si>
    <t>CO1.PCCNTR.817412</t>
  </si>
  <si>
    <t>CARINER CALDERON ORJUELA</t>
  </si>
  <si>
    <t>FDLRUU-CD-110-2019</t>
  </si>
  <si>
    <t>CO1.BDOS.757938</t>
  </si>
  <si>
    <t>NELSON PINZON BAEZ</t>
  </si>
  <si>
    <t>PRESTAR LOS SERVICIOS PROFESIOANLES PARA APOYAR AL EQUIPO DE PRENSA Y COMUNICACIOS DE LA ALCALDIA LOCAL MEDIANTE EL REGISTRO, LA EDICION Y LA PRESENTACION DE FOTOGRAFIAS DE LOS ACONTECIMIENTOS, HECHOS Y EVENTOS DE LA ALCALDIA LOCAL EN LOS MEDIOS DE COMUNICACION, ESPECIALMENTE ESCRITOS, DIGITALES Y AUDIOVISUALES</t>
  </si>
  <si>
    <t>CPS-027-2018</t>
  </si>
  <si>
    <t>CPS-110-2019</t>
  </si>
  <si>
    <t>CO1.PCCNTR.283253</t>
  </si>
  <si>
    <t>FDLRUU-CD-111-2019</t>
  </si>
  <si>
    <t>CO1.BDOS.758154</t>
  </si>
  <si>
    <t>JHON FREDY SALAZAR BOTIA</t>
  </si>
  <si>
    <t>PRESTAR SUS SERVICIOS DE APOYO ADMINISTRATIVO ASISTENCIAL A LA ALCALDÍA LOCAL DE RAFAEL URIBE URIBE EN LA ATENCIÓN DEL PBX Y RECEPCIÓN Y REGISTRO DE VISITANTES A LA ENTIDAD.</t>
  </si>
  <si>
    <t>CPS-111-2019</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</si>
  <si>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</si>
  <si>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FDLRUU-CD-112-2019</t>
  </si>
  <si>
    <t xml:space="preserve">ANULADO </t>
  </si>
  <si>
    <t>719</t>
  </si>
  <si>
    <t>CO1.BDOS.758913</t>
  </si>
  <si>
    <t>684</t>
  </si>
  <si>
    <t>DAGOBERO CASTILLO REYES</t>
  </si>
  <si>
    <t>APOYAR EL (LA) ALCALDE(SA) LOCAL EN LA GESTIÓN DE LOS ASUNTOS RELACIONADOS CON SEGURIDAD CIUDADANA, CONVIVENCIA Y PREVENCIÓN DE CONFLICTIVIDADES, VIOLENCIAS Y DELITOS EN LA LOCALIDAD, DE CONFORMIDAD CON EL MARCO NORMATIVO APLICABLE EN LA MATERIA</t>
  </si>
  <si>
    <t>CPS-112-2019</t>
  </si>
  <si>
    <t>FDLRUU-CD-113-2019</t>
  </si>
  <si>
    <t>CO1.BDOS.760186</t>
  </si>
  <si>
    <t xml:space="preserve">IVAN PACHON </t>
  </si>
  <si>
    <t>JAIME ARIAS CASTRO</t>
  </si>
  <si>
    <t>CPS-113-2019</t>
  </si>
  <si>
    <t>FDLRUU-CD-114-2019</t>
  </si>
  <si>
    <t>CO1.BDOS.759900</t>
  </si>
  <si>
    <t>NATHALIA ALEJANDRO OSORIO ESPINOSA</t>
  </si>
  <si>
    <t>PRESTAR LOS SERVICIOS PROFESIONALES PARA LA OPERACION, PRESTACION,SEGUIMIENTO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DE RAFAEL URIBE URIBE</t>
  </si>
  <si>
    <t>CPS-114-2019</t>
  </si>
  <si>
    <t>CPS-028-2018</t>
  </si>
  <si>
    <t>FDLRUU-CD-115-2019</t>
  </si>
  <si>
    <t>CO1.PCCNTR.280150</t>
  </si>
  <si>
    <t>CO1.BDOS.760317</t>
  </si>
  <si>
    <t>Ivan pachon</t>
  </si>
  <si>
    <t>VICTOR JOHANNY NIÑO CRUZ</t>
  </si>
  <si>
    <t>PRESTAR LOS SERVICIOS PERSONALES DE APOYO A LA GESTION PARA LA CONDUCCION DE LOS VEHICULOS LIVIANOS QUE LE SEAN ASGINADOS Y QUE SE ENCUENTREN AL SERVICIO DE LA ALCALDIA LOCAL DE RAFAEL URIBE URIBE</t>
  </si>
  <si>
    <t>CPS-115-2019</t>
  </si>
  <si>
    <t>Prestar los servicios profesionales para la revisión y/o elaboración de los documentos y gestiones provenientes de las diferentes áreas relacionadas con temas administrativos contables y financieros y el apoyo a la liquidación de los contratos del fondo de desarrollo local de Rafael Uribe Uribe.</t>
  </si>
  <si>
    <t>FDLRUU-CD-116-2019</t>
  </si>
  <si>
    <t>CO1.BDOS.759881</t>
  </si>
  <si>
    <t>DIANA MIREYA PAEZ BRAVO</t>
  </si>
  <si>
    <t>PRESTAR SUS SERVICIOS DE APOYO EN LA SUPERVISION DE LAS TAREAS OPERATIVAS DE CARACTER ARCHIVISTICO DESARROLLADAS EN LA ALCALDIA LOCAL PARA GARANTIZAR LA APLICACION CORRECTA DE LOS PROCEDIMIENTOS TECNICOS</t>
  </si>
  <si>
    <t>CPS-116-2019</t>
  </si>
  <si>
    <t>701</t>
  </si>
  <si>
    <t>658</t>
  </si>
  <si>
    <t>FDLRUU-CD-117-2019</t>
  </si>
  <si>
    <t>CO1.BDOS.759886</t>
  </si>
  <si>
    <t>Suspension (3) dias -21/08/2018</t>
  </si>
  <si>
    <t>FDLRUU-CD-118-2019</t>
  </si>
  <si>
    <t>CO1.BDOS.760827</t>
  </si>
  <si>
    <t>CAROLINA MORRIS</t>
  </si>
  <si>
    <t>OMAIRA BOADA GARCIA</t>
  </si>
  <si>
    <t>CPS-029-2018</t>
  </si>
  <si>
    <t>CPS-118-2019</t>
  </si>
  <si>
    <t>CO1.PCCNTR.280250</t>
  </si>
  <si>
    <t>LUIS ANTONIO DUARTE MOLINA</t>
  </si>
  <si>
    <t>FDLRUU-CD-119-2019</t>
  </si>
  <si>
    <t>Apoyar jurídicamente la ejecución de las acciones requeridas para la depuración de las actuaciones administrativas que cursan en la Alcaldía Local.</t>
  </si>
  <si>
    <t>CO1.PCCNTR.817738</t>
  </si>
  <si>
    <t>CO1.BDOS.760922</t>
  </si>
  <si>
    <t xml:space="preserve">TANIA STEFANNY MURCIA HERNANDEZ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</si>
  <si>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</si>
  <si>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CPS-119-2019</t>
  </si>
  <si>
    <t>FDLRUU-CD-120-2019</t>
  </si>
  <si>
    <t>CO1.BDOS.765110</t>
  </si>
  <si>
    <t>Ivan Pachon</t>
  </si>
  <si>
    <t>NO TIENE RIBRO EN PLAN DE ADQUISICIONES / EDISON ANGULO ARIAS</t>
  </si>
  <si>
    <t>CPS-030-2018</t>
  </si>
  <si>
    <t>FDLRUU-CD-121-2019</t>
  </si>
  <si>
    <t>CO1.PCCNTR.280378</t>
  </si>
  <si>
    <t>JHON FREDY CASTRO CAMACHO</t>
  </si>
  <si>
    <t>NICOLAS MORENO</t>
  </si>
  <si>
    <t>Apoyar la formulación, ejecución, seguimiento y mejora continua de las herramientas que conforman la gestión ambiental, institucional de la Alcaldía local.</t>
  </si>
  <si>
    <t xml:space="preserve">NO TIENE NO HAY / NICOLAS MORENO /
PROCESO NO CREADO </t>
  </si>
  <si>
    <t>FDLRUU-CD-122-2019</t>
  </si>
  <si>
    <t>CO1.PCCNTR.817459</t>
  </si>
  <si>
    <t>JORGE ARMANDO SUAREZ MEDINA</t>
  </si>
  <si>
    <t>CO1.BDOS.767827</t>
  </si>
  <si>
    <t>CPS-031-2018</t>
  </si>
  <si>
    <t>CO1.PCCNTR.282197</t>
  </si>
  <si>
    <t>TANIA XIMENA MORALES CASTIBLANCO</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</si>
  <si>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</si>
  <si>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MANUEL HERNANDO RINCON PEÑA</t>
  </si>
  <si>
    <t>suspension 11 dias -22/01/2018</t>
  </si>
  <si>
    <t>CO1.PCCNTR.818060</t>
  </si>
  <si>
    <t>CPS-032-2018</t>
  </si>
  <si>
    <t>CPS-122-2019</t>
  </si>
  <si>
    <t>FDLRUU-CD-123-2019</t>
  </si>
  <si>
    <t>CO1.BDOS.768708</t>
  </si>
  <si>
    <t>LILIANA BENAVIDES DOMINGUEZ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</si>
  <si>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</si>
  <si>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CPS-123-2019</t>
  </si>
  <si>
    <t>FDLRUU-CD-124-2019</t>
  </si>
  <si>
    <t>CO1.BDOS.768695</t>
  </si>
  <si>
    <t>JACK CRISTHOPER REINA RODRIGUEZ</t>
  </si>
  <si>
    <t>CPS-033-2018</t>
  </si>
  <si>
    <t>PRESTAR LOS SERVICIOS PROFESIONALES PARA APOYAR AL DESPACHO DE LA ALCALDÍA LOCAL DE RAFAEL URIBE URIBE EN EL DISEÑO Y ESTRATEGIAS, COORDINACIÓN Y EMISIÓN DE LINEAMIENTOS QUE COADYUVEN AL FORTALECIMIENTO INSTITUCIONAL ENTORNO A LAS ACTIVIDADES QUE REALIZA LA ALCALDÍA LOCAL EN SUS DIFERENTES DEPENDENCIAS.</t>
  </si>
  <si>
    <t>CO1.PCCNTR.282960</t>
  </si>
  <si>
    <t>CPS-124-2019</t>
  </si>
  <si>
    <t>DAILY JASBLEIDY ALBARRACIN BENITEZ</t>
  </si>
  <si>
    <t>FDLRUU-CD-125-2019</t>
  </si>
  <si>
    <t xml:space="preserve">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 </t>
  </si>
  <si>
    <t>CO1.BDOS.769562</t>
  </si>
  <si>
    <t>JOSE ANTONIO CUEVAS GUTIERREZ</t>
  </si>
  <si>
    <t>PRESTAR LOS SERVICIOS PROFESIONALES COMO ABOGADO PARA APOYAR AL FONDO DE DESARROLLO LOCAL EN EL ANÁLISIS, REVISIÓN, TRÁMITE Y RESPUESTA DE TUTELAS, PROPOSICIONES, CONCILIACIONES, SOLICITUDES DE ENTES DE CONTROL, CORPORACIONES PÚBLICAS Y LOS CONCEPTOS JURÍDICOS QUE SE LE SOLICITEN</t>
  </si>
  <si>
    <t>CPS-125-2019</t>
  </si>
  <si>
    <t>CO1.PCCNTR.824102</t>
  </si>
  <si>
    <t>FDLRUU-CD-126-2019</t>
  </si>
  <si>
    <t>CO1.BDOS.769095</t>
  </si>
  <si>
    <t>JOSE MAURICIO BELLO PEREZ</t>
  </si>
  <si>
    <t>PRESTAR SUS SERVICIOS PROFESIONALES PARA APOYAR EL SEGUIMIENTO Y APOYO A LA SUPERVISION DE LOS PROYECTOS DE INFRAESTRUCTURA SOBRE LAS METAS ESTABLECIDAS EN EL PLAN DE DESARROLLO LOCAL</t>
  </si>
  <si>
    <t>CPS-126-2019</t>
  </si>
  <si>
    <t>CPS-034-2018</t>
  </si>
  <si>
    <t>CO1.PCCNTR.281737</t>
  </si>
  <si>
    <t>SERGIO GARCIA CARTAGENA</t>
  </si>
  <si>
    <t>FDLRUU-CD-127-2019</t>
  </si>
  <si>
    <t xml:space="preserve">
Apoyar jurídicamente la ejecución de las acciones requeridas para la depuración de las actuaciones administrativas que cursan en la Alcaldía Local.
</t>
  </si>
  <si>
    <t>NO CUMPLIO CON LA IDONEIDAD / CAROL VIVIANA CASTAÑEDA REETREPO</t>
  </si>
  <si>
    <t>FDLRUU-CD-128-2019</t>
  </si>
  <si>
    <t>CO1.PCCNTR.818683</t>
  </si>
  <si>
    <t>CO1.BDOS.769192</t>
  </si>
  <si>
    <t>LUIS LEANDRO PEÑA AYA</t>
  </si>
  <si>
    <t>RICARDO RUBIO ANGULO</t>
  </si>
  <si>
    <t>PRESTAR LOS SERVICIOS PROFESIONALES PARA ADELANTAR LAS ACTUACIONES ADMINISTRATIVAS QUE EN MATERIA DE OBRAS Y URBANISMO , ESPACIO PUBLICO Y ESTABLECIMIENTOS DE COMERCIO REQUIERA LA ALCALDÍA LOCAL DE RAFAEL URIBE URIBE</t>
  </si>
  <si>
    <t>CPS-128-2019</t>
  </si>
  <si>
    <t>FDLRUU-CD-129-2019</t>
  </si>
  <si>
    <t>CO1.BDOS.770454</t>
  </si>
  <si>
    <t xml:space="preserve">Ivan pachon </t>
  </si>
  <si>
    <t>JORGE LUIS CRISTANCHO</t>
  </si>
  <si>
    <t>APOYAR JURIDICAMENTE LA EJECUION DE LAS ACCIONES REQUERIDAS PARA LA DEPURACION DE LAS ACTUACIONES ADMINISTRATIVAS QUE CURSAN EN LA ALCALDIA LOCAL.</t>
  </si>
  <si>
    <t>CPS-129-2019</t>
  </si>
  <si>
    <t>CPS-035-2018</t>
  </si>
  <si>
    <t>FDLRUU-CD-130-2019</t>
  </si>
  <si>
    <t>CO1.BDOS.771505</t>
  </si>
  <si>
    <t>Nancy  Moya</t>
  </si>
  <si>
    <t>WILLIAN ARLEY CAMPOS GONZALEZ</t>
  </si>
  <si>
    <t>PRESTAR LOS SERVICIOS PROFESIONALES PARA APOYAR AL EQUIPO DE PRENSA Y COMUNICACIONES DE LA ALCALDÍA LOCAL EN LA REALIZACIÓN DE PRODUCTOS Y PIEZAS DIGITALES, IMPRESAS Y PUBLICITARIAS DE GRAN FORMATO Y DE ANIMACIÓN GRÁFICA, ASÍ COMO APOYAR LA PRODUCCIÓN Y MONTAJE DE EVENTOS.</t>
  </si>
  <si>
    <t>CPS-130-2019</t>
  </si>
  <si>
    <t>FDLRUU-CD-131-2019</t>
  </si>
  <si>
    <t>CO1.PCCNTR.818320</t>
  </si>
  <si>
    <t>CO1.BDOS.773025</t>
  </si>
  <si>
    <t>ELVER ANDRES CHITIVA</t>
  </si>
  <si>
    <t>PRESTAR LOS SERVICIOS TÉCNICOS PARA APOYAR A LA ALCALDIA LOCAL EN LA FORMULACION, SEGUIMIENTO Y EJECUCION RELACIONADO CON LA COMUNICACIÓN, Y EL CONTROL DE MEDIOS.</t>
  </si>
  <si>
    <t>CPS-131-2019</t>
  </si>
  <si>
    <t>FDLRUU-CD-132-2019</t>
  </si>
  <si>
    <t>CPS-036-2018</t>
  </si>
  <si>
    <t>CO1.PCCNTR.283406</t>
  </si>
  <si>
    <t>CO1.BDOS.772939</t>
  </si>
  <si>
    <t xml:space="preserve">Ivan Pachon </t>
  </si>
  <si>
    <t>SAYDA JANETH BELTRAN HERNANDEZ</t>
  </si>
  <si>
    <t>CPS-132-2019</t>
  </si>
  <si>
    <t>Prestar los servicios profesionales para la operación prestación y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capital a cargo de la Alcaldía local de Rafael Uribe Uribe.</t>
  </si>
  <si>
    <t>714</t>
  </si>
  <si>
    <t>678</t>
  </si>
  <si>
    <t>FDLRUU-CD-133-2019</t>
  </si>
  <si>
    <t>CO1.BDOS.773220</t>
  </si>
  <si>
    <t>ANULADO / VENCIMIENTO DE NOHAY / SANDRA YAZMIN ATARA ORJUELA</t>
  </si>
  <si>
    <t>FDLRUU-CD-134-2019</t>
  </si>
  <si>
    <t>Convenio Interadministrativo</t>
  </si>
  <si>
    <t>19-12-9241724</t>
  </si>
  <si>
    <t>CO1.PCCNTR.824257</t>
  </si>
  <si>
    <t>CPS-037-2018</t>
  </si>
  <si>
    <t>ORQUESTA FILARMONICA DE BOGOTA</t>
  </si>
  <si>
    <t>ANUAR ESFUERZOS TECNICOS, ADMINISTRATIVOC, LOGISTICOS Y FINANCIEROS ENTRE EL FONDO DE DESARROLLO LOCAL RAFAEL URIBE URIBE Y LA ORQUESTA FILARMONICA DE BOGOTA PARA EL DESARROLLO Y CONTINUIDAD DEL CENTRO FILARMONICO COMO UN ESPACIO PARA EL PROCESO DE FORMACION MUSICAL IMPLEMENTADO POR LA OFB DIRIGIDO A LA LOCALIDAD.</t>
  </si>
  <si>
    <t>CO1.PCCNTR.282102</t>
  </si>
  <si>
    <t>Prestar sus servicios profesionales para apoyar la realización la formulación apoyo a la supervisión, seguimiento, evaluación del proyecto 1544, malla vial local y espacio público contenido en el plan de desarrollo económico social, ambiental, y de obras públicas para la localidad de Rafael Uribe Uribe.</t>
  </si>
  <si>
    <t>CIA-134-2019</t>
  </si>
  <si>
    <t>GLORIA ISABEL CASTILLO GARCIA</t>
  </si>
  <si>
    <t>Secop I</t>
  </si>
  <si>
    <t>INSPECCIONES DE POLICIA</t>
  </si>
  <si>
    <t>3-3-1-15-02-18-1544-00</t>
  </si>
  <si>
    <t>FDLRUU-CD-135-2019</t>
  </si>
  <si>
    <t>EDGAR IVÁN SUPÚLVEDA</t>
  </si>
  <si>
    <t>19-12-9380310</t>
  </si>
  <si>
    <t>CPS-038-2018</t>
  </si>
  <si>
    <t>CO1.PCCNTR.316703</t>
  </si>
  <si>
    <t xml:space="preserve">CAMILO ANDRES CARDOSO LEON </t>
  </si>
  <si>
    <t>Prestar servicios profesionales para la coordinación general administrativa, técnica, y social del proyecto 1536, apoyo e igualdad para e adulto mayor y su operación, prestación, seguimiento y cumplimiento de los procesos administrativos operativos y programáticos del servicio social de la alcaldía local de Rafael Uribe Uribe.</t>
  </si>
  <si>
    <t>CPS-135-2019</t>
  </si>
  <si>
    <t>FDLRUU-CD-136-2019</t>
  </si>
  <si>
    <t>715</t>
  </si>
  <si>
    <t>679</t>
  </si>
  <si>
    <t>19-12-9289926</t>
  </si>
  <si>
    <t>EDISON ANGULO ARIAS</t>
  </si>
  <si>
    <t xml:space="preserve">PRESTAR LOS SERVICIOS PROFESIONALES COMO INGENIERO O ARQUITECTO PARA DEPURAR LAS OBLIGACIONES POR PAGAR A CARGO DEL FONDO DE DESARROLLO LOCAL DE RAFAEL URIBE URIBE </t>
  </si>
  <si>
    <t>CPS-136-2019</t>
  </si>
  <si>
    <t>EDGAR GABRIEL CASTRO RODRIGUEZ</t>
  </si>
  <si>
    <t>FDLRUU-CD-137-2019</t>
  </si>
  <si>
    <t>19-12-9291993</t>
  </si>
  <si>
    <t>CO1.PCCNTR.818771</t>
  </si>
  <si>
    <t>MARIA NATHALY DELGADO MUÑOZ</t>
  </si>
  <si>
    <t>PRESTAR LOS SERVICIOS PROFESIONALES PARA DEPURAR LAS OBLIGACIONES POR PAGAR A CARGO DEL FONDO DE DESARROLLO DE RAFAEL URIBE URIBE</t>
  </si>
  <si>
    <t>CPS-137-2019</t>
  </si>
  <si>
    <t>FDLRUU-CD-138-2019</t>
  </si>
  <si>
    <t>19-12-9303477</t>
  </si>
  <si>
    <t>FREDY ALEJANDRO CUINTACO PRIETO</t>
  </si>
  <si>
    <t>APOYAR TECNICAMENTE LAS DISTINTAS ETAPAS DE LOS PROCESOS DE COMPETENCIA DE LA ALCALDIA LOCAL PARA LA DEPURACION DE ACTUACIONES ADMINISTRATIVAS.</t>
  </si>
  <si>
    <t>CPS-138-2019</t>
  </si>
  <si>
    <t>FDLRUU-CD-139-2019</t>
  </si>
  <si>
    <t>19-12-9380749</t>
  </si>
  <si>
    <t>NICOLAS MORENO SANCHEZ</t>
  </si>
  <si>
    <t>CO1.PCCNTR.819246</t>
  </si>
  <si>
    <t>APOYAR LA GESTION DOCUMENTAL DE LA ALCALDIA LOCAL PARA LA IMPLEMENTACION DEL PROCESO DE VERIFICACION, SOPORTE Y ACOMPAÑAMIENTO EN EL DESARROLLO DE LAS ACTIVIDADES PROPIAS DE LOS PROCESOD Y ACTUACIONES ADMINISTRATIVAS EXISTENTES.</t>
  </si>
  <si>
    <t>CPS-139-2019</t>
  </si>
  <si>
    <t>FDLRUU-CD-140-2019</t>
  </si>
  <si>
    <t>CPS-039-2018</t>
  </si>
  <si>
    <t>19-12-9355662</t>
  </si>
  <si>
    <t>CO1.PCCNTR.325884</t>
  </si>
  <si>
    <t>ERIKA SAMARY REYES BARRIOS</t>
  </si>
  <si>
    <t>PRESTAR LOS SERVICIOS PROFESIONALES PARA DEPURAR LAS OBLIGACIONES POR PAGAR A CARGO DEL FONDO DE DESARROLLO LOCAL DE RAFAEL URIBE URIBE.</t>
  </si>
  <si>
    <t>CPS-140-2019</t>
  </si>
  <si>
    <t>FDLRUU-MIC-141-2019</t>
  </si>
  <si>
    <t>Apoyar jurídicamente la ejecución de las acciones requeridas para el tramite e impulso procesal de las actuaciones contravencionales y/o querellas que cursen en las inspecciones de Policía de la localidad.</t>
  </si>
  <si>
    <t>Minima Cuantia</t>
  </si>
  <si>
    <t>APOYAR TECNICAMENTE LAS DISTINTAS ETAPAS DE LOS PROCESOS DE COMPETENCIA DE LAS INSPECCIONES DE POLICIA DE LA LOCALIDAD SEGUN REPARTO.</t>
  </si>
  <si>
    <t>CO1.BDOS.813011</t>
  </si>
  <si>
    <t>NANCY BULLA</t>
  </si>
  <si>
    <t xml:space="preserve">MULTISERVICIOS JOJMA S.A.S </t>
  </si>
  <si>
    <t xml:space="preserve">CONTRATAR EL SERVICIO DE APOYO LOGISTICO PARA LA REALIZACION DE LA RENDICION DE CUENTAS EN LA LOCALIDAD DE RAFAEL URIBE </t>
  </si>
  <si>
    <t>MIC-141-2019</t>
  </si>
  <si>
    <t xml:space="preserve">INSPECTOR 3 / 18A - JOSE DANIEL ALVAREZ </t>
  </si>
  <si>
    <t xml:space="preserve">INSPECCIONES DE POLICÍA </t>
  </si>
  <si>
    <t>FDLRUU-CD-142-2019</t>
  </si>
  <si>
    <t xml:space="preserve">JOSE DANIEL ALVAREZ RUIZ </t>
  </si>
  <si>
    <t>19-12-9292238</t>
  </si>
  <si>
    <t>NANCY MOYA</t>
  </si>
  <si>
    <t>WILLIAM ALEXANDER RAMIREZ SANDOVAL</t>
  </si>
  <si>
    <t>APOYAR JURIDICAMENTE LA EJECUCION DE LAS ACCIONES REQUERIDAS PARA LA DEPURACION DE LAS ACTUACIONES ADMINISTRATIVAS QUE CURSAN EN LA ALCALDIA LOCAL.</t>
  </si>
  <si>
    <t>CPS-142-2019</t>
  </si>
  <si>
    <t>CPS-040-2018</t>
  </si>
  <si>
    <t>CO1.PCCNTR.283101</t>
  </si>
  <si>
    <t>FDLRUU-CD-143-2019</t>
  </si>
  <si>
    <t>Apoyar jurídicamente la ejecución de las acciones requeridas para el trámite e impulso procesal de las actuaciones contravencionales y/o querellas que cursen en las inspecciones de policía de la localidad.</t>
  </si>
  <si>
    <t>19-12-9285862</t>
  </si>
  <si>
    <t>FREDDY NEIL ALZATE CARREÑO</t>
  </si>
  <si>
    <t>PRESTAR LOS SERVICIOS PROFESIONALES COMO ABOGADO PARA DEPURAR LAS OBLIGACIONES POR PAGAR A CARGO DEL FONDO DE DESARROLLO LOCAL DE RAFAEL URIBE URIBE.</t>
  </si>
  <si>
    <t>CPS-143-2019</t>
  </si>
  <si>
    <t>FDLRUU-CD-144-2019</t>
  </si>
  <si>
    <t>Malla Vial local y espacio publico</t>
  </si>
  <si>
    <t xml:space="preserve">INSPECTOR 2 / 18C -EDGAR CASTRO </t>
  </si>
  <si>
    <t>19-12-9305986</t>
  </si>
  <si>
    <t>IVONNE ALEXANDRA LOPEZ GUEVARA</t>
  </si>
  <si>
    <t>CPS-144-2019</t>
  </si>
  <si>
    <t>FDLRUU-CD-145-2019</t>
  </si>
  <si>
    <t>CO1.PCCNTR.825431</t>
  </si>
  <si>
    <t>CPS-041-2018</t>
  </si>
  <si>
    <t>19-12-9292351</t>
  </si>
  <si>
    <t>CO1.PCCNTR.280155</t>
  </si>
  <si>
    <t>VIANEY LUCIA ARDILA</t>
  </si>
  <si>
    <t>DAGOBERTO CASTILLO REYES</t>
  </si>
  <si>
    <t>PRESTAR LOS SERVICIOS TECNICOS DE APOYO A LOS PROFESIONALES ENCARGADOS DE LA DEPURACION DE LAS OBLIGACIONES POR PAGAR A CARGO DEL FONDO DESARROLLO LOCAL DE RAFAEL URIBE URIBE</t>
  </si>
  <si>
    <t>CPS-145-2019</t>
  </si>
  <si>
    <t>Apoya el (la) Alcalde(sa) local en la gestión de los asuntos relacionados con seguridad ciudadana, convivencia y prevención de conflictividades, violencias y delitos en la localidad, de conformidad con el marco normativo aplicable en la materia.</t>
  </si>
  <si>
    <t>FDLRUU-CD-146-2019</t>
  </si>
  <si>
    <t>19-12-9320211</t>
  </si>
  <si>
    <t>IVAN PACHON</t>
  </si>
  <si>
    <t>700</t>
  </si>
  <si>
    <t>682</t>
  </si>
  <si>
    <t>ORIANA ANDREA CELIS NARANJO</t>
  </si>
  <si>
    <t>PRESTAR LOS SERVICIOS PROFESIONALES PARA DEPURAR LAS OBLIGACIONES POR PAGAR A CARGO DEL FONDO DE DESARROLLO LOCAL DE RAFEL URIBE URIBE.</t>
  </si>
  <si>
    <t>CPS-146-2019</t>
  </si>
  <si>
    <t>CO1.PCCNTR.824107</t>
  </si>
  <si>
    <t>FDLRUU-CD-147-2019</t>
  </si>
  <si>
    <t xml:space="preserve">PRESTAR SUS SERVICIOS PERSONALES COMO OPERADOR DE MAQUINARIA AMARILLA, AL SERVICIO DE LA ADMINISTRACION LOCAL DE RAFAEL URIBE URIBE PARA APOYAR EL AREA DE PLANEACIÓN EN LA REALIZACIÓN DE LA EJECUCION DEL PROYECTO No. 1544 MALLA VIAL LOCAL Y ESPACIO PUBLICO, ASÍ COMO APOYAR LAS DEMÁS ACTIVIDADES QUE SE GENEREN EN EL ÁREA DE GESTIÓN DEL DESARROLLO CON RELACION AL PROYECTO EN MENCION	 </t>
  </si>
  <si>
    <t>19-12-9380540</t>
  </si>
  <si>
    <t>JHON LEANDRO BETANCOURT GUTIERREZ</t>
  </si>
  <si>
    <t>PRESTAR LOS SERVICIOS PROFESIONALES COMO INGENIERO O ARQUITECTO PARA DEPURAR LAS OBLIGACIONES POR PAGAR A CARGO DEL FONDO DE DESARROLLO LOCAL DE RAFEL URIBE URIBE.</t>
  </si>
  <si>
    <t>CPS-147-2019</t>
  </si>
  <si>
    <t>FDLRUU-CD-148-2019</t>
  </si>
  <si>
    <t>19-12-9306268</t>
  </si>
  <si>
    <t>ALVARO DE JESUS APARICIO CELY</t>
  </si>
  <si>
    <t>PRESTAR LOS SERVICIOS PROFESIONALES PARA EL APOYO EN LA ELABORACION DE ESTUDIOS PREVIOS Y APOYAR LA SUPERVISION DE LOS PROCESOS ADELANTADOS PARA EL FUNCIONAMIENTO DE LA ENTIDAD EN EL AREA DE GESTION DE DESARROLLO LOCAL DE LA ALCALDIA DE RAFAEL URIBE URIBE.</t>
  </si>
  <si>
    <t>CPS-042-2018</t>
  </si>
  <si>
    <t>CPS-148-2019</t>
  </si>
  <si>
    <t>CO1.PCCNTR.281285</t>
  </si>
  <si>
    <t>LUIS EDUARDO FORERO GOMEZ</t>
  </si>
  <si>
    <t>FDLRUU-CD-149-2019</t>
  </si>
  <si>
    <t>Prestar sus servicios de apoyo técnico administrativo a la  oficina de Planeación de la Alcaldía de Rafael Uribe Uribe.</t>
  </si>
  <si>
    <t>19-12-9320819</t>
  </si>
  <si>
    <t xml:space="preserve">CLAUDIA PATRICIA DEL CARMEN MERENCO </t>
  </si>
  <si>
    <t>PRESTAR LOS SERVICIOS ASISTENCIALES DE APOYO A LA GESTION EN EL MANEJO , CONTROL Y SALVAGUARDIA DE GESTION DOCUMENTAL DE LA ALCALDIA LOCAL DE RAFAEL URIBE URIBE.</t>
  </si>
  <si>
    <t>CPS-149-2019</t>
  </si>
  <si>
    <t>FDLRUU-AC-150-2019</t>
  </si>
  <si>
    <t xml:space="preserve">Selección abreviada por acuerdo Marco de Precios </t>
  </si>
  <si>
    <t xml:space="preserve">FLOREZ Y ALVAREZ S.A.S </t>
  </si>
  <si>
    <t>PRESTAR EL SERVICIO INTEGRAL DE ASEO Y CAFETERIA INCLUIDO EL MANTENIMIENTO LOCATIVO BASICO, LA MAQUINARIA, LOS EQUIPOS NECESARIOS PARA EL DESARROLLO DEL MISMO Y EL SUMINISTRO DE INSUMOS PARA LAS DEPENDENCIAS DE LA ALRUU Y LA JUNTA ADMINISTRADORA LOCAL</t>
  </si>
  <si>
    <t>CPS-150-2019</t>
  </si>
  <si>
    <t>TVEC</t>
  </si>
  <si>
    <t>CPS-043-2018</t>
  </si>
  <si>
    <t>CO1.PCCNTR.315888</t>
  </si>
  <si>
    <t>FDLRUU-CD-151-2019</t>
  </si>
  <si>
    <t>CO1.PCCNTR.823900</t>
  </si>
  <si>
    <t>19-12-9380430</t>
  </si>
  <si>
    <t>Apoyar jurídicamente la ejecución de las acciones requeridas para el trámite e impulso procesal de las actuaciones contravencionales y/o querellas que cursen en las inspecciones de Policía de la localidad.</t>
  </si>
  <si>
    <t xml:space="preserve">NANCY MOYA </t>
  </si>
  <si>
    <t xml:space="preserve">ZULMA NATALIA SIERRA </t>
  </si>
  <si>
    <t>PRESTAR LOS SERVICIOS PROFESIONALES COMO ABOGADO PARA APOYAR LOS PROCESOS DE CONTRATACION EN SUS DIFERENTES ETAPAS AL AREA DE GESTION DE DESARROLLO LOCAL DE RAFAEL URIBE URIBE.</t>
  </si>
  <si>
    <t>PRESTAR LOS SERVICIOS PROFESIONALES PARA LA OPERACION, PRESTACION,SEGUIMIENTO Y CUMPLIMIENTO DE LOS PROCEDIMIENTOS ADMINISTRATIVOS, OPERATIVOS Y PROGRAMATICOS DEL SERVICIO DE APOYO ECONOMICO TIPO C, QUE CONTRIBUYAN A LA GARANTIA DE LOS DERECHOS DE LA POBLACION MAYOR EN EL MARCO DE LA POLITICA PUBLICA SOCIAL PARA EL ENVEJECIMIENTO Y LA VEJEZ EN EL DISTRITO CAPITAL A CARGO DE LA ALCALDI LOCAL DE RAFAEL URIBE URIBE</t>
  </si>
  <si>
    <t>CPS-151-2019</t>
  </si>
  <si>
    <t>FDLRUU-CD-152-2019</t>
  </si>
  <si>
    <t>695</t>
  </si>
  <si>
    <t>662</t>
  </si>
  <si>
    <t>19-12-9363786</t>
  </si>
  <si>
    <t>YORDAN URIEL PUENTES CARRILLO</t>
  </si>
  <si>
    <t>CPS-152-2019</t>
  </si>
  <si>
    <t>CO1.PCCNTR.811255</t>
  </si>
  <si>
    <t>FDLRUU-CD-153-2019</t>
  </si>
  <si>
    <t>EMPRESA DE TELECOMUNICACIONES DE BOGOTA (E.T.B)</t>
  </si>
  <si>
    <t>19-12-9356078</t>
  </si>
  <si>
    <t xml:space="preserve">INSPECTOR 1 / 18B - (E) EDGAR CASTRO </t>
  </si>
  <si>
    <t>INSTALACION, CONFIGURACION Y PUESTA EN FUNCIONAMIENTO DEL SERVICIO DE CONECTIVIDAD WIFI E INTERNET PARA LA ALCALDIA LOCAL DE RAFAEL URIBE URIBE</t>
  </si>
  <si>
    <t xml:space="preserve">YENNY STEFA HURTADO </t>
  </si>
  <si>
    <t>APOYAR JURIDICAMENTE LA EJECUCION DE LAS ACCIONES REQUERIDAS PARA LA DEPURACION DE LAS ACTUACIONES ADMINISTRATIVAS QUE CURSAN EN LA ALCALDIA LOCAL.ñ</t>
  </si>
  <si>
    <t>CPS-153-2019</t>
  </si>
  <si>
    <t>Servicios de telecomunicaciones a traves de internet</t>
  </si>
  <si>
    <t>0.04</t>
  </si>
  <si>
    <t>3-1-2-02-02-03-0004-004</t>
  </si>
  <si>
    <t>FDLRUU-CD-154-2019</t>
  </si>
  <si>
    <t>CPS-044-2018</t>
  </si>
  <si>
    <t>CO1.PCCNTR.281807</t>
  </si>
  <si>
    <t>ABANETH GARCIA QUINTERO</t>
  </si>
  <si>
    <t>19-12-9363833</t>
  </si>
  <si>
    <t>MARIA ELENA ROSAS MELO</t>
  </si>
  <si>
    <t>49.Otros servicios</t>
  </si>
  <si>
    <t>NIXON PABON MEDINA</t>
  </si>
  <si>
    <t>CONTRATAR EL ARRENDAMIENTO DE UN AREA QUE SIRVA COMO ESTACIONAMIENTO DE VEHICULOS Y LA MAQUINARIA PESADA A CARGO DEL FONDO DE DESARROLLO LOCAL DE RAFAEL URIBE URIBE</t>
  </si>
  <si>
    <t>Apoyar administrativamente y asistencialmente a las inspecciones de Policía de la localidad.</t>
  </si>
  <si>
    <t>CAR-154-2019</t>
  </si>
  <si>
    <t>CO1.PCCNTR.825956</t>
  </si>
  <si>
    <t>FDLRUU-CD-155-2019</t>
  </si>
  <si>
    <t>19-12-9363808</t>
  </si>
  <si>
    <t>ANGIE LORENA RIAÑO RAMOS</t>
  </si>
  <si>
    <t>PRESTAR LOS SERVICIOS TECNICOS DE APOYO A LOS PROFESIONALES ENCARGADOS DE LA DEPURACION DE LAS OBLIGACIONES POR PAGAR A CARGO DEL FONDO DE DESARROLLO LOCAL DE RAFAEL URIBE URIBE</t>
  </si>
  <si>
    <t>CPS-155-2019</t>
  </si>
  <si>
    <t>FDLRUU-CD-156-2019</t>
  </si>
  <si>
    <t>CPS-045-2018</t>
  </si>
  <si>
    <t>19-12-9385868</t>
  </si>
  <si>
    <t>NATALIA</t>
  </si>
  <si>
    <t>FERNANDO ANGULO PULIDO</t>
  </si>
  <si>
    <t xml:space="preserve">PRESTAR LOS SERVICIOS PROFESIONALES DE APOYO PARA LA OFICINA DE PLANEACION DE LA ALCALDIA LOCAL DE RAFAEL URIBE URIBE </t>
  </si>
  <si>
    <t>CPS-156-2019</t>
  </si>
  <si>
    <t>FDLRUU-CD-157-2019</t>
  </si>
  <si>
    <t>19-12-9464104</t>
  </si>
  <si>
    <t>CO1.PCCNTR.824484</t>
  </si>
  <si>
    <t>MIGUEL ANGEL CASTAÑEDA MELO</t>
  </si>
  <si>
    <t>APOYAR TECNICAMENTE LAS DISTINTAS ETAPAS DE LOS PROCESS DE COMPETENCIA DE LA ALCALDIA LOCAL PARA LA DEPURACION DE ACTUACIONES ADMINISTRATIVAS</t>
  </si>
  <si>
    <t>CPS-157-2019</t>
  </si>
  <si>
    <t xml:space="preserve">FDLRUU-SASI-158-2019 </t>
  </si>
  <si>
    <t xml:space="preserve">Selección Abreviada por Subasta Inversa </t>
  </si>
  <si>
    <t xml:space="preserve">Compra Venta </t>
  </si>
  <si>
    <t>CO1.BDOS.840222</t>
  </si>
  <si>
    <t>Subasta equipos de computo</t>
  </si>
  <si>
    <t>CONTRATAR LA ADQUISICIÓN, INSTALACIÓN, CONFIGURACIÓN Y PUESTA EN FUNCIONAMIENTO DE EQUIPOS TECNOLÓGICOS PARA LA ALCALDIA LOCAL DE RAFAEL URIBE URIBE</t>
  </si>
  <si>
    <t>CPS-046-2018</t>
  </si>
  <si>
    <t>En proceso</t>
  </si>
  <si>
    <t>CPS-158-2019</t>
  </si>
  <si>
    <t>19-12-9515381</t>
  </si>
  <si>
    <t>CO1.PCCNTR.825942</t>
  </si>
  <si>
    <t>ERIKA YOLIMA HELBERT RUIZ</t>
  </si>
  <si>
    <t>PRESTAR LOS SERVICIOS PROFESIONALES PARA LA OPERACION, PRESTACION, SEGUIMIENTO Y CUMPLIMIENTO DE LOS PROCEDIMIENTOS ADMINISTRATIVOS Y PROGRAMATICOS DEL SERVICIO DE APOYO ECONOMICO TIPO C , QUE CONTRIBUYAN A LA GARANTIA DE LOS DERECHOS DE LA POBLACION MAYOR EN EL MARCO DE LA POLITICA PUBLICA SOCIAL PARA EL ENVEJECIMIENTO Y LA VEJEZ EN EL DISTRITO CAPITAL A CARGO DE LA ALCALDIA LOCAL DE RAFAEL URIBE URIBE.</t>
  </si>
  <si>
    <t xml:space="preserve">FDLRUU-CD-159-2019 </t>
  </si>
  <si>
    <t>CPS-047-2018</t>
  </si>
  <si>
    <t>19-12-9523144</t>
  </si>
  <si>
    <t>18-12-7705581</t>
  </si>
  <si>
    <t>ORLANDO MERCHAN BARRETO</t>
  </si>
  <si>
    <t>ELMILSE PAYANENE POVEDA</t>
  </si>
  <si>
    <t>CPS-159-2019</t>
  </si>
  <si>
    <t>CO1.PCCNTR.825949</t>
  </si>
  <si>
    <t xml:space="preserve"> </t>
  </si>
  <si>
    <t>19-12-9501058</t>
  </si>
  <si>
    <t>Apoyar las labores de entrega y recibo de comunicaciones emitidas  o recibidas por la junta administradora local de la Alcaldía Local de Rafael Uribe Uribe.</t>
  </si>
  <si>
    <t>BALMES FERNELI PADILLA MORENO</t>
  </si>
  <si>
    <t>CPS-160-2019</t>
  </si>
  <si>
    <t xml:space="preserve">FDLRUU-CD-161-2019 </t>
  </si>
  <si>
    <t>19-12-9501177</t>
  </si>
  <si>
    <t>SONIA ESPERANZA RODRIGUEZ ORTEGA</t>
  </si>
  <si>
    <t>577</t>
  </si>
  <si>
    <t>557</t>
  </si>
  <si>
    <t>92</t>
  </si>
  <si>
    <t>CPS-161-2019</t>
  </si>
  <si>
    <t>332</t>
  </si>
  <si>
    <t xml:space="preserve">FDLRUU-CD-162-2019 </t>
  </si>
  <si>
    <t>CO1.PCCNTR.827175</t>
  </si>
  <si>
    <t>JAL</t>
  </si>
  <si>
    <t>19-12-9501341</t>
  </si>
  <si>
    <t>SECOP I</t>
  </si>
  <si>
    <t>SANDRA YASMIN ATARA ORJUELA</t>
  </si>
  <si>
    <t>CPS-162-2019</t>
  </si>
  <si>
    <t xml:space="preserve">FDLRUU-CD-163-2019 </t>
  </si>
  <si>
    <t>CPS-048-2018</t>
  </si>
  <si>
    <t>CO1.PCCNTR.284362</t>
  </si>
  <si>
    <t>19-12-9501474</t>
  </si>
  <si>
    <t>LAEDY AGATHA ROSSIASCO VELASQUEZ</t>
  </si>
  <si>
    <t>CPS-163-2019</t>
  </si>
  <si>
    <t>Prestar sus servicios de auxiliar administrativo a la junta administradora local de la Alcaldía local de Rafael Uribe Uribe.</t>
  </si>
  <si>
    <t xml:space="preserve">FDLRUU-CD-164-2019 </t>
  </si>
  <si>
    <t>19-12-9515616</t>
  </si>
  <si>
    <t>MAURO ANDRES ESCUDERO GONZALEZ</t>
  </si>
  <si>
    <t xml:space="preserve">APOYAR ALCALDE LOCAL EN LA PROMOCION, ARTICULACION, ACOMPAÑAMIENTO Y SEGUIMIENTO PARA LA ATENCION Y PROTECCION DE LOS ANIMALES DOMESTICOS Y SILVESTRES DE LA LOCALIDAD DE RAFAEL URIBE URIBE </t>
  </si>
  <si>
    <t>CPS-164-2019</t>
  </si>
  <si>
    <t xml:space="preserve">FDLRUU-PSABMC-165-2019 </t>
  </si>
  <si>
    <t>Seleccion Abreviada Bolsa Mercantil</t>
  </si>
  <si>
    <t>CO1.PCCNTR.828019</t>
  </si>
  <si>
    <t>PROCESO DE VIGILANCIA</t>
  </si>
  <si>
    <t>EL COMISIONISTA COMPRADOR, ACTUANDO EN NOMBRE PROPIO , PERO POR CUENTA DEL COMITENTE COMPRADOR, SE COMPROMETE A ADELANTAR TODAS LAS GESTIONES NECESARIAS PARA LA ADQUISICION DE PRODUCTOS QUE MAS ADELANTE SE RELACIONAN SIN LA PRESENCIA FISICA DE LOS MISMOS , EN EL MERCADO DE COMPRAS PUBLICAS-MCP. DE LA BOLSA MERCANTIL DE COLOMBIA S.A -BMC./EL COMISIONISTA COMPRADOR SE COMPROMETE A ADELANTAR TODAS LAS GESTIONES NECESARIAS PARA LA ADQUISICION, INSTALACION, PUESTA EN FUNCIONAMIENTO DEL SERVICIO DE VIGILANCIA Y SEGURIDAD PRIVIDA FIJA CON DESTINO A LA ALCALDIA DE RAFAEL URIBE URIBE, DE CONFORMIDAD CO EL PROCEDIMIENTO ESTABLECIDO EN EL REGLAMENTO DE FUNCIONAMIENTO Y OPERACION DE LA BOLSA PARA EL MERCADO DE COMPRAS PUBLICAS.</t>
  </si>
  <si>
    <t>CC-165-2019</t>
  </si>
  <si>
    <t>SABM</t>
  </si>
  <si>
    <t xml:space="preserve">FDLRUU-CD-166-2019 </t>
  </si>
  <si>
    <t>19-12-9503919</t>
  </si>
  <si>
    <t>CPS-049-2018</t>
  </si>
  <si>
    <t>MARCO ANTONIO BARRERA VARGAS</t>
  </si>
  <si>
    <t>APOYAR TECNICAMENTE LAS DISTINTAS ETAPAS DE LOSPROCESOS DE COMPETENCIA DE LAS INSPECCIONES DE POLICIA DE LA LOCALIDAD, SEGÚN REPARTO</t>
  </si>
  <si>
    <t>Obras de mitigacion en zonas de riesgo de la localidad de Rafel Uribe Uribe</t>
  </si>
  <si>
    <t>CO1.PCCNTR.282421</t>
  </si>
  <si>
    <t>CPS-166-2019</t>
  </si>
  <si>
    <t>3-3-1-15-01-04-1538-000</t>
  </si>
  <si>
    <t>YULEY ASTRID VASQUEZ CASTAÑO</t>
  </si>
  <si>
    <t xml:space="preserve">FDLRUU-CD-167-2019 </t>
  </si>
  <si>
    <t>Prestar sus servicios técnicos para apoyar la realización, la formulación, apoyo técnico  a la supervisión, seguimiento y evaluación de los proyectos de inversión 1535, 1537 y 1539 en la oficina de Planeación local del Fondo del Desarrollo local de Rafael Uribe Uribe.</t>
  </si>
  <si>
    <t>19-12-9504720</t>
  </si>
  <si>
    <t xml:space="preserve">MAURICIO HERNANDEZ CARDENAS </t>
  </si>
  <si>
    <t>CO1.PCCNTR.827172</t>
  </si>
  <si>
    <t>CPS-167-2019</t>
  </si>
  <si>
    <t xml:space="preserve">FDLRUU-CD-168-2019 </t>
  </si>
  <si>
    <t>19-12-9586321</t>
  </si>
  <si>
    <t>NATALIA SIERRA</t>
  </si>
  <si>
    <t>GLORIA PATRICIA LEON CARO</t>
  </si>
  <si>
    <t>APOYAR JURIDICAMENTE LA EJECUCION DE LAS ACCIONES REQUERIDAS PARA EL TRAMITE E IMPULSO PROCESAL DE LAS ACTUACIONES CONTRAVENCIONES Y/O QUERELAS QUE CURSEN EN LAS INSPECCIONES DE POLICIA DE LA LOCALIDAD .</t>
  </si>
  <si>
    <t>CPS-168-2019</t>
  </si>
  <si>
    <t xml:space="preserve">FDLRUU-CD-169-2019 </t>
  </si>
  <si>
    <t>19-12-9491033</t>
  </si>
  <si>
    <t xml:space="preserve">ANGIE PAOLA BAUTISTA </t>
  </si>
  <si>
    <t>CO1.PCCNTR.8827601</t>
  </si>
  <si>
    <t>PRESTAR LOS SERVICIOS DE APOYO TECNICO  ADMINISTRATIVO PARA LA OFICINA DE INFRAESTRUCTURA DE LA ALCALDIA LOCAL DE RAFAEL URIBE URIBE.</t>
  </si>
  <si>
    <t>CPS-169-2019</t>
  </si>
  <si>
    <t>JAIME ALEXANDER BABOSA VILLALBA</t>
  </si>
  <si>
    <t>CPS-050-2018</t>
  </si>
  <si>
    <t xml:space="preserve">FDLRUU-CD-171-2019 </t>
  </si>
  <si>
    <t>19-12-9504803</t>
  </si>
  <si>
    <t>JOSE DEL CARMEN RODRIGUEZ HERNANDEZ</t>
  </si>
  <si>
    <t>CPS-171-2019</t>
  </si>
  <si>
    <t xml:space="preserve">FDLRUU-CD-172-2019 </t>
  </si>
  <si>
    <t xml:space="preserve">JOSE ANTONIO ESTUPIÑAN GARCIA </t>
  </si>
  <si>
    <t>19-12-9608208</t>
  </si>
  <si>
    <t>JUNTA ADMINISTRADORA LOCAL</t>
  </si>
  <si>
    <t xml:space="preserve">ANGY PATRICIA BARON SALAMANCA </t>
  </si>
  <si>
    <t>CO1.PCCNTR.827836</t>
  </si>
  <si>
    <t>CPS-172-2019</t>
  </si>
  <si>
    <t xml:space="preserve">FDLRUU-CD-173-2019 </t>
  </si>
  <si>
    <t>19-12-9541080</t>
  </si>
  <si>
    <t>PRESTAR SUS SERVICIOS PROFESIONALES PARA POYAR EL AREA DE GESTION DEL DESARROLLO LOCAL EN LA ELABORACION DE ESTUDIOS PREVIOS, FORMULACION DE PROYECTOS, APOYO A LA SUPERVISION, SEGUIMIENTO, EVALUACION Y CONTROL DE LA FLOTA VEHICULAR  (VEHICULOS LIVIANOS Y MAQUINARIA AMARILLA) DE PROPIEDAD Y/O TENENCIA DEL FDLRUU, ASI COMO APOYAR LAS DEMAS ACTIVIDADES QUE SE GENEREN EN EL AREA DE GESTION DE DESARROLLO LOCAL.</t>
  </si>
  <si>
    <t>CPS-173-2019</t>
  </si>
  <si>
    <t>CPS-051-2018</t>
  </si>
  <si>
    <t>CO1.PCCNTR.319556</t>
  </si>
  <si>
    <t xml:space="preserve">FDLRUU-MIC-174-2019 </t>
  </si>
  <si>
    <t>EDWIN ANTONIO CORTES FLOREZ</t>
  </si>
  <si>
    <t>CO1.BDOS.859324</t>
  </si>
  <si>
    <t xml:space="preserve">APOYO EN LAS FASES SEMIFINALES Y PREMIACION DEL TORNEO DE FUTBOL - COMUNIDADES AFRODESCENDIENTES </t>
  </si>
  <si>
    <t>JOSE DOLORES PINZON ROA</t>
  </si>
  <si>
    <t>CO1.PCCNTR.829801</t>
  </si>
  <si>
    <t xml:space="preserve">
Prestar los servicios personales de apoyo a la gestión para la conducción de los vehículos livianos que le sean asignados y que se encuentren al servicio de la alcaldía local de Rafael Uribe Uribe
</t>
  </si>
  <si>
    <t xml:space="preserve">FDLRUU-CD-175-2019 </t>
  </si>
  <si>
    <t>19-12-9528243</t>
  </si>
  <si>
    <t xml:space="preserve">JOSUE WLADIMIR GARCIA CABRERA </t>
  </si>
  <si>
    <t xml:space="preserve">EL CONTRATISTA SE OBLIGA PARA CON EL FONDO DE DESARROLLO LOCAL DE RAFAEL URIBE URIBE A PRESTAR SUS SERVICIOS PROFESIONALES EN LA PREVENCIÓN, GESTIÓN Y ATENCIÓN DE LOS RIESGOS EN LA LOCALIDAD DE RAFAEL URIBE URIBE </t>
  </si>
  <si>
    <t>CPS-175-2019</t>
  </si>
  <si>
    <t xml:space="preserve">FDLRUU-CD-176-2019 </t>
  </si>
  <si>
    <t>19-12-9576935</t>
  </si>
  <si>
    <t xml:space="preserve">WILLIAM BOLIVAR MACA </t>
  </si>
  <si>
    <t xml:space="preserve">EL CONTRATISTA SE OBLIGA CON EL FONDO DE DESARROLLO DE RAFAEL URIBE URIBE A PRESTAR SUS SERVICIOS PERSONALES PARA APOYAR LA GESTION LOCAL Y TERRITORIAL DE LOS TEMAS DE SEGURIDAD Y CONVIVENCIA  CIUDADANA </t>
  </si>
  <si>
    <t>CPS-176-2019</t>
  </si>
  <si>
    <t>CO1.PCCNTR.828731</t>
  </si>
  <si>
    <t xml:space="preserve">FDLRUU-CD-177-2019 </t>
  </si>
  <si>
    <t>19-12-9576948</t>
  </si>
  <si>
    <t xml:space="preserve">CARLOS ARTURO SULVARAN </t>
  </si>
  <si>
    <t>CPS-177-2019</t>
  </si>
  <si>
    <t>CPS-052-2018</t>
  </si>
  <si>
    <t xml:space="preserve">FDLRUU-CD-178-2019 </t>
  </si>
  <si>
    <t>CO1.PCCNTR.301797</t>
  </si>
  <si>
    <t>EVELYN DONOSO HERRERA</t>
  </si>
  <si>
    <t>19-12-9576962</t>
  </si>
  <si>
    <t xml:space="preserve">ANA DOLORES SANABRIA QUIROGA </t>
  </si>
  <si>
    <t>Prestar los servicios profesionales especializados para apoyar al despacho de la Alcaldía local de Rafael Uribe Uribe en la toma de decisiones en temas referentes a la gestión, análisis de documentos que se le encomienden y las demás funciones relacionadas con el despacho y que le sean designados.</t>
  </si>
  <si>
    <t>CPS-178-2019</t>
  </si>
  <si>
    <t>CO1.PCCNTR.830268</t>
  </si>
  <si>
    <t xml:space="preserve">FDLRUU-CD-179-2019 </t>
  </si>
  <si>
    <t>19-12-9573710</t>
  </si>
  <si>
    <t xml:space="preserve">EVELYN ESTEFANY MOSQUERA DAVILA </t>
  </si>
  <si>
    <t>CONTRATAR EL SERVICIO DE APOYO PARA EL FORTALECIMIENTO A LA GESTION LOCAL DE PROCESOS INSTITUCIONALES Y SOCIALES DE INTERES PUBLICO ARTICULADA POR EL FONDO DE DESARROLLO LOCAL DE RAFAEL URIBE URIBE EN COMPAÑIA DE SECTORES ADMINISTRATIVOS DEL DISTRITO , INSTANCIAS Y ORGANIZACIONES SOCIALES EN LA LOCALIDAD</t>
  </si>
  <si>
    <t>CPS-179-2019</t>
  </si>
  <si>
    <t xml:space="preserve">FDLRUU-CD-180-2019 </t>
  </si>
  <si>
    <t>Suspension 6 dias a partir del 3 de julio al 9 de julio de 2018</t>
  </si>
  <si>
    <t>19-12-9556967</t>
  </si>
  <si>
    <t>JHON RODRIGUEZ</t>
  </si>
  <si>
    <t xml:space="preserve">LEIDY JOHANA VINASCO MARTINEZ </t>
  </si>
  <si>
    <t>CPS-180-2019</t>
  </si>
  <si>
    <t>CPS-053-2018</t>
  </si>
  <si>
    <t xml:space="preserve">FDLRUU-CD-181-2019 </t>
  </si>
  <si>
    <t>CO1.PCCNTR.317844</t>
  </si>
  <si>
    <t>SANDRA PATRICIA LEGUIZAMON ALARCON</t>
  </si>
  <si>
    <t>CO1.PCCNTR.832904</t>
  </si>
  <si>
    <t>19-12-9557028</t>
  </si>
  <si>
    <t>LINA MARIA GUILLEN MORAN</t>
  </si>
  <si>
    <t>MONICA CELMIRA ALVARADO ROBAYO</t>
  </si>
  <si>
    <t xml:space="preserve">CONTRATAR LOS SERVICIOS DE APOYO PARA EL FORTALECIMIENTO A LA GESTIÓN LOCAL DE PROCESOS INSTITUCIONALES Y SOCIALES DE INTERES PUBLICO ARTICULADA POR EL FONDO DE DESARROLLO DE RAFAEL URIBE URIBE EN COMPAÑIA DE LOS SECTORES ADMINISTRATIVOS DEL DISTRITO, INSTANCIAS Y ORGANIZACIONES SOCIALES EN LA LOCALIDAD </t>
  </si>
  <si>
    <t xml:space="preserve">
Prestar los servicios profesionales para el acompañamiento y seguimiento a los procesos administrativos, logísticos, operativos y cumplimiento de los procesos y procedimientos del servicio social apoyo económico tipo c, requeridos para el oportuno y adecuado registro, cruce y reporte de los datos en el sistema de información y registro de beneficiarios-sirve que contribuyan a la garantía de los derechos de la población mayor, en el marco de la política publica social para el envejecimiento y la vejez en el distrito capital a cargo de la Alcaldía de Rafael Uribe Uribe .
</t>
  </si>
  <si>
    <t>CPS-181-2019</t>
  </si>
  <si>
    <t xml:space="preserve">FDLRUU-CD-182-2019 </t>
  </si>
  <si>
    <t>19-12-9593561</t>
  </si>
  <si>
    <t xml:space="preserve">CAROLINA MORRIS </t>
  </si>
  <si>
    <t xml:space="preserve">JULIAN ALBERTO CHAPARRO MONTOYA </t>
  </si>
  <si>
    <t>CPS-182-2019</t>
  </si>
  <si>
    <t xml:space="preserve">FDLRUU-CD-183-2019 </t>
  </si>
  <si>
    <t>19-12-9557002</t>
  </si>
  <si>
    <t>CPS-054-2018</t>
  </si>
  <si>
    <t>CO1.PCCNTR.832663</t>
  </si>
  <si>
    <t>CO1.PCCNTR.320159</t>
  </si>
  <si>
    <t>LILIANA MAHECHA ANZOLA</t>
  </si>
  <si>
    <t>CPS-183-2019</t>
  </si>
  <si>
    <t xml:space="preserve">FDLRUU-CD-184-2019 </t>
  </si>
  <si>
    <t>Prestar los servicios profesionales para el acompañamiento y seguimiento a los procesos administrativos, logísticos, operativos y cumplimiento de los procesos y procedimientos del servicio social apoyo económico tipo c, requeridos para el oportuno y adecuado registro, cruce y reporte de los datos en el sistema de información y registro de beneficiarios-sirve que contribuyan a la garantía de los derechos de la población mayor, en el marco de la política publica social para el envejecimiento y la vejez en el distrito capital a cargo de la Alcaldía de Rafael Uribe Uribe .</t>
  </si>
  <si>
    <t>19-12-9606736</t>
  </si>
  <si>
    <t xml:space="preserve">NATALIA SIERRA </t>
  </si>
  <si>
    <t>GLORIA YISET RINCON HENAO</t>
  </si>
  <si>
    <t>CPS-184-2019</t>
  </si>
  <si>
    <t xml:space="preserve">FDLRUU-CD-185-2019 </t>
  </si>
  <si>
    <t>CPS-055-2018</t>
  </si>
  <si>
    <t>19-12-9560376</t>
  </si>
  <si>
    <t>CO1.PCCNTR.830730</t>
  </si>
  <si>
    <t>BRAYAN ANDRES MORALES CASTIBLANCO</t>
  </si>
  <si>
    <t>CO1.PCCNTR.316918</t>
  </si>
  <si>
    <t>ALEXANDER RIAÑO ZAMORA</t>
  </si>
  <si>
    <t>SANDRA YANETH HERNANDEZ TORRES</t>
  </si>
  <si>
    <t>CPS-185-2019</t>
  </si>
  <si>
    <t xml:space="preserve">FDLRUU-CD-186-2019 </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</si>
  <si>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t>
  </si>
  <si>
    <t>19-12-9557121</t>
  </si>
  <si>
    <t>JUAN CARLOS JIMENEZ MENESES</t>
  </si>
  <si>
    <t>CPS-186-2019</t>
  </si>
  <si>
    <t xml:space="preserve">FDLRUU-CD-187-2019 </t>
  </si>
  <si>
    <t>19-12-9557140</t>
  </si>
  <si>
    <t xml:space="preserve">FREDY ALEJANDRO MONROY ARDILA </t>
  </si>
  <si>
    <t>CPS-187-2019</t>
  </si>
  <si>
    <t xml:space="preserve">FDLRUU-CD-188-2019 </t>
  </si>
  <si>
    <t>19-12-9560970</t>
  </si>
  <si>
    <t xml:space="preserve">DIANA ALEJANDRA ORTIZ CALDERON </t>
  </si>
  <si>
    <t>CPS-188-2019</t>
  </si>
  <si>
    <t>CPS-056-2018</t>
  </si>
  <si>
    <t xml:space="preserve">FDLRUU-CD-189-2019 </t>
  </si>
  <si>
    <t>CO1.PCCNTR.309850</t>
  </si>
  <si>
    <t>JOSE IGNACIO GARCIA GOMEZ</t>
  </si>
  <si>
    <t>19-12-9557155</t>
  </si>
  <si>
    <t>CO1.PCCNTR.830140</t>
  </si>
  <si>
    <t>OMAR ALEXANDER SALVADOR ROMERO</t>
  </si>
  <si>
    <t>CPS-189-2019</t>
  </si>
  <si>
    <t xml:space="preserve">FDLRUU-CD-190-2019 </t>
  </si>
  <si>
    <t>19-12-9587175</t>
  </si>
  <si>
    <t xml:space="preserve">SERGIO PEREIRA </t>
  </si>
  <si>
    <t xml:space="preserve">JORGE ENRIQUE CASTRO FUENTES </t>
  </si>
  <si>
    <t>CPS-057-2018</t>
  </si>
  <si>
    <t>CPS-190-2019</t>
  </si>
  <si>
    <t>CO1.PCCNTR.310482</t>
  </si>
  <si>
    <t>SERGIO ENRIQUE MORALES GIL</t>
  </si>
  <si>
    <t xml:space="preserve">FDLRUU-CD-191-2019 </t>
  </si>
  <si>
    <t>19-12-9587336</t>
  </si>
  <si>
    <t xml:space="preserve">BRAYAN EDUARDO LEON CORTES </t>
  </si>
  <si>
    <t>CPS-191-2019</t>
  </si>
  <si>
    <t xml:space="preserve">FDLRUU-CD-192-2019 </t>
  </si>
  <si>
    <t>19-12-9557178</t>
  </si>
  <si>
    <t>OSWALDO MORALES MUNAR</t>
  </si>
  <si>
    <t>CPS-192-2019</t>
  </si>
  <si>
    <t>CO1.PCCNTR.835230</t>
  </si>
  <si>
    <t xml:space="preserve">FDLRUU-CD-193-2019 </t>
  </si>
  <si>
    <t>19-12-9557196</t>
  </si>
  <si>
    <t xml:space="preserve">HUMBERTO VARON </t>
  </si>
  <si>
    <t>CPS-193-2019</t>
  </si>
  <si>
    <t xml:space="preserve">FDLRUU-CD-194-2019 </t>
  </si>
  <si>
    <t>19-12-9557222</t>
  </si>
  <si>
    <t>JAIRO CAICEDO GRUESO</t>
  </si>
  <si>
    <t>CPS-194-2019</t>
  </si>
  <si>
    <t>CPS-058-2018</t>
  </si>
  <si>
    <t xml:space="preserve">FDLRUU-CD-195-2019 </t>
  </si>
  <si>
    <t>CO1.PCCNTR.829527</t>
  </si>
  <si>
    <t>CO1.PCCNTR.307079</t>
  </si>
  <si>
    <t>EDWIN LEANDRO MARENTES PEÑUELA</t>
  </si>
  <si>
    <t>19-12-9587605</t>
  </si>
  <si>
    <t>ANGIE  LORENA FERNANDEZ MUÑOZ</t>
  </si>
  <si>
    <t>JHON BOHORQUEZ</t>
  </si>
  <si>
    <t>CARLOS ALFONSO TALERO MATEUS</t>
  </si>
  <si>
    <t>CPS-195-2019</t>
  </si>
  <si>
    <t xml:space="preserve">FDLRUU-CD-196-2019 </t>
  </si>
  <si>
    <t>19-12-9561067</t>
  </si>
  <si>
    <t xml:space="preserve">FABIO BECERRA HEREDIA </t>
  </si>
  <si>
    <t xml:space="preserve">PRESTACION DE SERVICIOS PROFESIONALES COMO ABOGADO, PARA APOYAR AL GRUPO DE TRABAJO DE APOYO A LA RED NACIONAL DE PROTECCION AL CONSUMIDOR, EN TODAS LAS ACTUACIONES TECNICAS Y ADMINISTRATIVAS ADELANTADAS EN LAS VISITAS, ACOMPAÑAMIENTO, CAPACITACION, SOCIALIZACION Y/O SENSIBILIZACION PARA EL CONTROL Y VERIFICACION DE REGLAMENTOS TECNICOS Y METROLOGIA LEGAL. </t>
  </si>
  <si>
    <t>CPS-196-2019</t>
  </si>
  <si>
    <t xml:space="preserve">FDLRUU-CD-197-2019 </t>
  </si>
  <si>
    <t>19-12-9576984</t>
  </si>
  <si>
    <t>CPS-197-2019</t>
  </si>
  <si>
    <t xml:space="preserve">FDLRUU-CD-198-2019 </t>
  </si>
  <si>
    <t>19-12-9576915</t>
  </si>
  <si>
    <t>ANGEL GUEVARA ANDILO MARIA</t>
  </si>
  <si>
    <t>CPS-198-2019</t>
  </si>
  <si>
    <t xml:space="preserve">FDLRUU-CD-199-2019 </t>
  </si>
  <si>
    <t>CO1.PCCNTR.829598</t>
  </si>
  <si>
    <t>19-12-9576924</t>
  </si>
  <si>
    <t xml:space="preserve">SANDRA MILENA CETINA MEDINA </t>
  </si>
  <si>
    <t>CPS-199-2019</t>
  </si>
  <si>
    <t xml:space="preserve">FDLRUU-CD-200-2019 </t>
  </si>
  <si>
    <t>19-12-9608020</t>
  </si>
  <si>
    <t>CPS-059-2018</t>
  </si>
  <si>
    <t>GUSTAVO ALEXANDER CAMARGO REYES</t>
  </si>
  <si>
    <t>CO1.PCCNTR.309683</t>
  </si>
  <si>
    <t>CPS-200-2019</t>
  </si>
  <si>
    <t>EDSON JHOAN MARIN LIZARAZO</t>
  </si>
  <si>
    <t xml:space="preserve">FDLRUU-CD-201-2019 </t>
  </si>
  <si>
    <t>19-12-9593342</t>
  </si>
  <si>
    <t>EDGAR ARMANDO MARIÑO PINZON</t>
  </si>
  <si>
    <t xml:space="preserve">YANETH CARDENAS PEREZ </t>
  </si>
  <si>
    <t>CPS-201-2019</t>
  </si>
  <si>
    <t>Prestar los servicios profesionales para la operación, prestación,  seguimiento y  cumplimiento de los procedimientos administrativos, operativos y programaticos del servicio social apoyo económico tipo C, que contribuyan a la garantía de los derechos de la población mayor en el marco de la política pública social para el envejecimiento y la vejez en el distrito capital a cargo de la Alcaldía Local de Rafael Uribe Uribe.</t>
  </si>
  <si>
    <t>CO1.PCCNTR.830452</t>
  </si>
  <si>
    <t xml:space="preserve">FDLRUU-CD-202-2019 </t>
  </si>
  <si>
    <t>19-12-9577005</t>
  </si>
  <si>
    <t xml:space="preserve">JAIRO ANTONIO GARZON CARDENAS </t>
  </si>
  <si>
    <t>CPS-202-2019</t>
  </si>
  <si>
    <t xml:space="preserve">FDLRUU-CD-203-2019 </t>
  </si>
  <si>
    <t>19-12-9605597</t>
  </si>
  <si>
    <t xml:space="preserve">ANDRES FELIPE ARCOS RENTERIA </t>
  </si>
  <si>
    <t>CPS-203-2019</t>
  </si>
  <si>
    <t>CO1.PCCNTR.834358</t>
  </si>
  <si>
    <t xml:space="preserve">FDLRUU-CD-204-2019 </t>
  </si>
  <si>
    <t>CPS-060-2018</t>
  </si>
  <si>
    <t>19-12-9606846</t>
  </si>
  <si>
    <t>PRESTAR LOS SERVICIOS PROFESIONAL COMO ABOGADO PARA APOYAR AL DESPACHO DEL ACALDE LOCAL EN EL ANALISIS, REVISION, TRAMITE Y SUSCRIPCION DE LOS ACTOS ADMINISTRATIVOS, DESPACHOS COMISORIOS, TUTELAS , SOLICITUDES DE ENTES DE CONTROL Y LOS CONCEPTOS JURIDICOS QUE SE LE SOLICITEN.</t>
  </si>
  <si>
    <t>CO1.PCCNTR.317347</t>
  </si>
  <si>
    <t xml:space="preserve">DIANA MARYURI SILVA PONCE </t>
  </si>
  <si>
    <t>JENNIFER STEFAN  MARIN LIZARAZO</t>
  </si>
  <si>
    <t>CPS-204-2019</t>
  </si>
  <si>
    <t xml:space="preserve">FDLRUU-CD-205-2019 </t>
  </si>
  <si>
    <t>ERIKA YOLIMA GELVEZ RUIZ</t>
  </si>
  <si>
    <t>19-12-9587769</t>
  </si>
  <si>
    <t>DANIELA FERNANDA SALGADO BARRETO</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</si>
  <si>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vejes en el Distrito Capital a cargo de la Alcaldía local de Rafel Uribe Uribe.</t>
  </si>
  <si>
    <t xml:space="preserve">FDLRUU-CD-206-2019 </t>
  </si>
  <si>
    <t>19-12-9586468</t>
  </si>
  <si>
    <t>LILIANA MARITZA SANABRIA AMARILLO</t>
  </si>
  <si>
    <t>CPS-206-2019</t>
  </si>
  <si>
    <t>CO1.PCCNTR.834998</t>
  </si>
  <si>
    <t xml:space="preserve">FDLRUU-CD-207-2019 </t>
  </si>
  <si>
    <t xml:space="preserve">PEOPLE SECURITY SAS </t>
  </si>
  <si>
    <t xml:space="preserve">FDLRUU-CD-208-2019 </t>
  </si>
  <si>
    <t>GAS NATURAL S.A E.S.P-</t>
  </si>
  <si>
    <t xml:space="preserve">FDLRUU-ACM-209-2019 </t>
  </si>
  <si>
    <t>Seleccion Abreviada -Acuerdo Marco</t>
  </si>
  <si>
    <t>Orden de compra -39025</t>
  </si>
  <si>
    <t>CPS-061-2018</t>
  </si>
  <si>
    <t xml:space="preserve">COMPRA DE MOTOCICLETAS </t>
  </si>
  <si>
    <t>CO1.PCCNTR.317288</t>
  </si>
  <si>
    <t>JULY STEFANNY MENJURA PINZON</t>
  </si>
  <si>
    <t>TIENDA VIRTUAL</t>
  </si>
  <si>
    <t xml:space="preserve">FDLRUU-CMA-210-2019 </t>
  </si>
  <si>
    <t>Concurso de Meritos</t>
  </si>
  <si>
    <t>CO1.PCCNTR.833207</t>
  </si>
  <si>
    <t>SELECCIONAR UN INTERMEDIARIO DE SEGUROS LEGALMENTE CONSTITUIDO EN COLOMBIA, PARA QUE PRESTE SUS SERVICIOS PROFESIONALES DE ASESORIA INTEGRAL EN LA INTERMEDIACIÓN, CONTRATACIÓN Y ADMINISTRACIÓN DEL PROGRAMA DE SEGUROS REQUERIDO POR EL FONDO DE DESARROLLO LOCAL DE RAFAEL URIBE URIBE; PARA LA ADECUADA PROTECCIÓN DE LOS BIENES MUEBLES, INMUEBLES E INTERESES PATRIMONIALES DE LA ENTIDAD Y LOS BIENES POR LOS CUALES SEA O LLEGARE A SER LEGALMENTE RESPONSABLE, ASÍ COMO SEGURO DE VIDA EDILES, ASI COMO DE LA GESTION INTEGRAL DE ADMINISTRACION DE SINIESTROS Y RECLAMACIONES, CUALQUIERA QUE SEA SU PROCEDIMIENTO JURÍDICO O NORMATIVO</t>
  </si>
  <si>
    <t xml:space="preserve">FDLRUU-MC-211-2019 </t>
  </si>
  <si>
    <t>Mínima cuantia</t>
  </si>
  <si>
    <t xml:space="preserve">MINIMA DE REFRIGERIOS </t>
  </si>
  <si>
    <t>CPS-062-2018</t>
  </si>
  <si>
    <t>CO1.PCCNTR.317713</t>
  </si>
  <si>
    <t>CO1.PCCNTR.832170</t>
  </si>
  <si>
    <t>CARLOS ALBERTO ESCOBAR LARA</t>
  </si>
  <si>
    <t>PRESTAR LOS SERVICIOS DE APOYO A LA GESTIÓN EN LAS LABORES ADMINISTRATIVAS Y OPERATIVAS QUE SE REQUIERAN EN EL ÁREA DE GESTIÓN DEL DESARROLLO - ALMACÉN DE LA ALCALDÍA LOCAL DE RAFAEL URIBE URIBE</t>
  </si>
  <si>
    <t>CPS-063-2018</t>
  </si>
  <si>
    <t>CO1.PCCNTR.832158</t>
  </si>
  <si>
    <t>CPS-064-2018</t>
  </si>
  <si>
    <t>CO1.PCCNTR.317960</t>
  </si>
  <si>
    <t>ASTRID MISLENY MORA BARBOSA</t>
  </si>
  <si>
    <t>CO1.PCCNTR.832223</t>
  </si>
  <si>
    <t>CPS-065-2018</t>
  </si>
  <si>
    <t>CO1.PCCNTR.320765</t>
  </si>
  <si>
    <t>MARTHA JANETH LIZARAZO DIAZ</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</si>
  <si>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t>
  </si>
  <si>
    <t>CO1.PCCNTR.832409</t>
  </si>
  <si>
    <t>CPS-066-2018</t>
  </si>
  <si>
    <t>CPS-067-2018</t>
  </si>
  <si>
    <t>CO1.PCCNTR.832621</t>
  </si>
  <si>
    <t>CPS-068-2018</t>
  </si>
  <si>
    <t>CO1.PCCNTR.831659</t>
  </si>
  <si>
    <t>CPS-069-2018</t>
  </si>
  <si>
    <t>CO1.PCCNTR.312963</t>
  </si>
  <si>
    <t>MARIA ANGELICA VINCHARA SANCHEZ</t>
  </si>
  <si>
    <t>Prestar sus servicios de apoyo administrativo asistencial a la Alcaldía local de Rafael Uribe Uribe en la atención del PBX y recepción y registró de visitantes a la entidad.</t>
  </si>
  <si>
    <t>suspension 16 dias</t>
  </si>
  <si>
    <t>CO1.PCCNTR.835148</t>
  </si>
  <si>
    <t>CPS-070-2018</t>
  </si>
  <si>
    <t>CO1.PCCNTR.311834</t>
  </si>
  <si>
    <t xml:space="preserve">ANGIE PAOLA BAUTISTA TRIANA </t>
  </si>
  <si>
    <t>CPS-071-2018</t>
  </si>
  <si>
    <t>CO1.PCCNTR.835245</t>
  </si>
  <si>
    <t>CO1.PCCNTR.308805</t>
  </si>
  <si>
    <t>JAIRO MARTIN SOLER LIZARAZO</t>
  </si>
  <si>
    <t>Apoyar jurídicamente la ejecución de las acciones requeridas para la depuración de las actuaciones administrativas que cursan en la Alcaldía local.</t>
  </si>
  <si>
    <t>CPS-083-2019</t>
  </si>
  <si>
    <t>CPS-072-2018</t>
  </si>
  <si>
    <t>CO1.PCCNTR.837287</t>
  </si>
  <si>
    <t>MATILDE DEL PILAR CAMARGO</t>
  </si>
  <si>
    <t>CO1.PCCNTR.310756</t>
  </si>
  <si>
    <t xml:space="preserve">LUZ ADRIANA RAMIREZ SERNA </t>
  </si>
  <si>
    <t>APOYAR LA GESTIÓN DOCUMENTAL DE LA ALCALDÍA LOCAL , ACOMPAÑANDO AL EQUIPO JURÍDICO DE DEPURACIÓN EN LAS LABORES OPERATIVAS QUE GENERA EL PROCESO DE IMPULSO DE LAS ACTUACIONES ADMINISTRATIVAS EXISTENTES EN LAS DIFERENTES ALCALDÍAS LOCALES</t>
  </si>
  <si>
    <t>CO1.PCCNTR.841676</t>
  </si>
  <si>
    <t>CPS-073-2018</t>
  </si>
  <si>
    <t>CO1.PCCNTR.318990</t>
  </si>
  <si>
    <t>PRESTAR LOS SERVICIOS ASISTENCIALES DE APOYO A A GESTION EN EL MANEJO, CONTROL Y SALVAGUARDIA DE GESTION DOCUMENTAL DE LA ALCALDIA LOCAL DE RAFAEL URIBE URIBE.</t>
  </si>
  <si>
    <t>JESUS MATEO MENDEZ GARAY</t>
  </si>
  <si>
    <t>GESTIÓN DOCUMENTAL</t>
  </si>
  <si>
    <t>CPS-074-2018</t>
  </si>
  <si>
    <t>CO1.PCCNTR.841065</t>
  </si>
  <si>
    <t>CO1.PCCNTR.316744</t>
  </si>
  <si>
    <t>JUAN CARLOS GALVIS MARTINEZ</t>
  </si>
  <si>
    <t>CPS-075-2018</t>
  </si>
  <si>
    <t>CO1.PCCNTR.309129</t>
  </si>
  <si>
    <t>LILIA ZAMBRANO DURAN</t>
  </si>
  <si>
    <t>CO1.PCCNTR.841627</t>
  </si>
  <si>
    <t>CPS-076-2018</t>
  </si>
  <si>
    <t>CO1.PCCNTR.317278</t>
  </si>
  <si>
    <t xml:space="preserve">FELIPE ANDRES BARRAGAN MARTINEZ </t>
  </si>
  <si>
    <t>CO1.PCCNTR.841778</t>
  </si>
  <si>
    <t>CARLOS ARTURO SAUCEDO ALVARADO</t>
  </si>
  <si>
    <t xml:space="preserve">APOYAR ADMINISTRATIVAMENTE Y ASISTENCIALMENTE A LA OFICINA DE INFRAESTRUCTURA DE LA ALCALDÍA LOCAL        </t>
  </si>
  <si>
    <t>CPS-077 (1) -2018</t>
  </si>
  <si>
    <t>CO1.PCCNTR.317301</t>
  </si>
  <si>
    <t>MARCELA ALEJANDRA MORALES BARBOSA</t>
  </si>
  <si>
    <t>CO1.PCCNTR.841972</t>
  </si>
  <si>
    <t>CPS-078-2018</t>
  </si>
  <si>
    <t>CO1.PCCNTR.318051</t>
  </si>
  <si>
    <t>YOLANDA ANGEL MORENO</t>
  </si>
  <si>
    <t>CPS-079-2018</t>
  </si>
  <si>
    <t>CO1.PCCNTR.315479</t>
  </si>
  <si>
    <t>FAUSTO ANDRES YATE OVALLE</t>
  </si>
  <si>
    <t>CO1.PCCNTR.841859</t>
  </si>
  <si>
    <t>PRESTAR LOS SERVICIOS PERSONALES DE APOYO A LA GESTION PARA LA CONDUCCION DE LOS VEHICULOS LIVIANOS QUE LE SEAN ASIGNADOS Y QUE SE ENCUENTREN AL SERVICIO DE LA ALCALDIA LOCAL DE RAFEL URIBE URIBE</t>
  </si>
  <si>
    <t>CPS-080-2018</t>
  </si>
  <si>
    <t>18-12-7721377</t>
  </si>
  <si>
    <t xml:space="preserve">LAURA TERESA STEFANY PINEDA AVILA </t>
  </si>
  <si>
    <t xml:space="preserve">ELZON FERNEY DELGADO MORALES </t>
  </si>
  <si>
    <t>Apoyar juridicamente la ejecución de las acciones requeridas para la depuración de actuaciones administrativas que cursan en la Alcaldía Local.</t>
  </si>
  <si>
    <t>588</t>
  </si>
  <si>
    <t>559</t>
  </si>
  <si>
    <t>CO1.PCCNTR.842673</t>
  </si>
  <si>
    <t>CARLOS ENRIQUE GUERRERO ALVARADO</t>
  </si>
  <si>
    <t>CPS-081-2018</t>
  </si>
  <si>
    <t>PRENSA</t>
  </si>
  <si>
    <t>CO1.PCCNTR.844343</t>
  </si>
  <si>
    <t>LADY NATHALY RUBIO LEYVA</t>
  </si>
  <si>
    <t>CPS-082-2018</t>
  </si>
  <si>
    <t>18-12-7707812</t>
  </si>
  <si>
    <t>LUIS OSWALDO CONTRERAS OLIVOS</t>
  </si>
  <si>
    <t>601</t>
  </si>
  <si>
    <t>583</t>
  </si>
  <si>
    <t>TERMINACION ANTICIPADA</t>
  </si>
  <si>
    <t>Terminacion anticipada-Abril15/2019</t>
  </si>
  <si>
    <t>CO1.PCCNTR.843747</t>
  </si>
  <si>
    <t>82</t>
  </si>
  <si>
    <t>CARLOS ANDRES BARRERO PANESSO</t>
  </si>
  <si>
    <t>322</t>
  </si>
  <si>
    <t>CPS-083-2018</t>
  </si>
  <si>
    <t>CPS-093-2019</t>
  </si>
  <si>
    <t>CPS-084-2018</t>
  </si>
  <si>
    <t>18-12-7711785</t>
  </si>
  <si>
    <t>NATALIA ZAMUDIO ZAMUDIO</t>
  </si>
  <si>
    <t>602</t>
  </si>
  <si>
    <t>584</t>
  </si>
  <si>
    <t>CO1.PCCNTR.847550</t>
  </si>
  <si>
    <t>CPS-085-2018</t>
  </si>
  <si>
    <t>18-12-7724643</t>
  </si>
  <si>
    <t xml:space="preserve">HEIMER ANDRÉS MAYORGA TOCANCIPÁ </t>
  </si>
  <si>
    <t>599</t>
  </si>
  <si>
    <t>585</t>
  </si>
  <si>
    <t>CO1.PCCNTR.845516</t>
  </si>
  <si>
    <t>CPS-086-2018</t>
  </si>
  <si>
    <t>CO1.PCCNTR.845043</t>
  </si>
  <si>
    <t>CO1.PCCNTR.844749</t>
  </si>
  <si>
    <t>CPS-087-2018</t>
  </si>
  <si>
    <t>CO1.PCCNTR.316534</t>
  </si>
  <si>
    <t xml:space="preserve">MARILU LASSO VARELA </t>
  </si>
  <si>
    <t>Prestar los servicios profesionales para apoyar a la Alcaldía local en la formulación, seguimiento y ejecución relacionado con la comunicación y control, de medios.</t>
  </si>
  <si>
    <t>APOYAR LA FORMULACION,EJECUCION SEGUIMIENTO Y MEJORA CONTINUA DE LAS HERRAMIENTAS QUE CONFORMAN LA GESTION AMBIENTAL INSTITUCIONAL DE LA ALCALDIA LOCAL</t>
  </si>
  <si>
    <t>Suspension (21) dias a partir del 3 de Julio, Reinicio 23 de Julio de 2018.</t>
  </si>
  <si>
    <t>CPS-088-2018</t>
  </si>
  <si>
    <t>CO1.PCCNTR.853639</t>
  </si>
  <si>
    <t>CPS-089-2018</t>
  </si>
  <si>
    <t>CPS-090-2018</t>
  </si>
  <si>
    <t>CO1.PCCNTR.848226</t>
  </si>
  <si>
    <t>CO1.PCCNTR.849774</t>
  </si>
  <si>
    <t>CPS-091-2018</t>
  </si>
  <si>
    <t>CO1.PCCNTR.319585</t>
  </si>
  <si>
    <t xml:space="preserve">ANA DELIA GIRALDO MARIN </t>
  </si>
  <si>
    <t>Prestar sus servicios de apoyo técnico administrativo al despacho de la Alcaldía de Rafael Uribe Uribe.</t>
  </si>
  <si>
    <t>CO1.PCCNTR.844274</t>
  </si>
  <si>
    <t>SANDRA LILIANA CERQUERA PEDRAOS</t>
  </si>
  <si>
    <t>CPS-092 (1)-2018</t>
  </si>
  <si>
    <t>APOYAR AL ACALDE LOCAL EN EL FORTALECIMIENTO E INCLUSION DE LAS COMUNIDADES NEGRAS, AFROCOLOMBIANAS Y PALENQUERAS EN EL MARCO DE LA POLITICA PUBLICA DISTRITAL AFRODESCENDIENTE Y LOS ESPACIO DE PARTICIPACION.</t>
  </si>
  <si>
    <t>CO1.PCCNTR.320263</t>
  </si>
  <si>
    <t>659</t>
  </si>
  <si>
    <t>CO1.PCCNTR.849780</t>
  </si>
  <si>
    <t>CPS-093-2018</t>
  </si>
  <si>
    <t>CO1.PCCNTR.326347</t>
  </si>
  <si>
    <t>ADRIANA RUTH GAITAN URQUIJO</t>
  </si>
  <si>
    <t>CO1.PCCNTR.845542</t>
  </si>
  <si>
    <t>Prestar los servicios personales de apoyo a la gestión para el manejo de los documentos oficiales, mediante la aplicación e implementación del sistema Orfeo en las diferentes dependencias de la Alcaldía de Rafael Uribe Uribe.</t>
  </si>
  <si>
    <t>87</t>
  </si>
  <si>
    <t>20</t>
  </si>
  <si>
    <t>Suspension 11 dias a partir del 15 de mayo-2018, reinicio 26 de Mayo</t>
  </si>
  <si>
    <t>CO1.PCCNTR.845646</t>
  </si>
  <si>
    <t>CPS-094-2018</t>
  </si>
  <si>
    <t>CO1.PCCNTR.325512</t>
  </si>
  <si>
    <t xml:space="preserve">YULLY ANDREA CARREÑO OBANDO </t>
  </si>
  <si>
    <t>CO1.PCCNTR.845655</t>
  </si>
  <si>
    <t xml:space="preserve">MARIA ANGELICA VINCHARA SANCHEZ </t>
  </si>
  <si>
    <t>CPS-095-2018</t>
  </si>
  <si>
    <t>CO1.PCCNTR.315999</t>
  </si>
  <si>
    <t>YANETH DEL ROSARIO RIVERA MORALES</t>
  </si>
  <si>
    <t>Prestar sus servicios de apoyo administrativo y asistencial a la oficina e planeación de la Alcaldía de Rafael Uribe Uribe.</t>
  </si>
  <si>
    <t>CPS-096-2018</t>
  </si>
  <si>
    <t>CO1.PCCNTR.314315</t>
  </si>
  <si>
    <t xml:space="preserve">NATALIA PAOLA GARCIA ROSAS </t>
  </si>
  <si>
    <t>CO1.PCCNTR.848185</t>
  </si>
  <si>
    <t>Prestar sus servicios de apoyo administrativo y asistencial a la oficina de planeación de la Alcaldía de Rafael Uribe Uribe.</t>
  </si>
  <si>
    <t>PRESTAR LOS SERVICIOS PROFESIONALES PARA APOYAR AL EQUIPO DE PRENSA Y COMUNICACIONES DE LA ALCALDIA LOCAL EN LA REALIZACION Y PUBLICACIONES DE CONTENIDOS DE REDES SOCIALES Y CANALES DE DIVULGACION DIGITAL (SITIO WEB ) DE ESTA)</t>
  </si>
  <si>
    <t>CPS-097-2018</t>
  </si>
  <si>
    <t>CO1.PCCNTR.851512</t>
  </si>
  <si>
    <t>18-12-7727685</t>
  </si>
  <si>
    <t>JUAN DAVID QUIÑONES BORDA</t>
  </si>
  <si>
    <t>ALEJANDRO EDUARDO FERNANDEZ OSORIO</t>
  </si>
  <si>
    <t>Prestar sus servicios de apoyo administrativo y asistencial a la oficina de planeación de la Alcadía Local de Rafael Uribe Uribe.</t>
  </si>
  <si>
    <t>581</t>
  </si>
  <si>
    <t>556</t>
  </si>
  <si>
    <t>CO1.PCCNTR.850304</t>
  </si>
  <si>
    <t>CPS-098-2018</t>
  </si>
  <si>
    <t>18-12-7707908</t>
  </si>
  <si>
    <t>ERIKA HUARTOS CASTAÑEDA</t>
  </si>
  <si>
    <t>CO1.PCCNTR.850148</t>
  </si>
  <si>
    <t>Apoyar al Alcalde (sa) Local en la promoción, acompañamiento, coordinación y atención de las instancias de coordinación interinstitucionales y las instancias de participación locales así como los procesos comunitarios en la localidad.</t>
  </si>
  <si>
    <t>2</t>
  </si>
  <si>
    <t>27/09/2018-28/12/2018</t>
  </si>
  <si>
    <t>574-679</t>
  </si>
  <si>
    <t>563-660</t>
  </si>
  <si>
    <t>CO1.PCCNTR.850458</t>
  </si>
  <si>
    <t xml:space="preserve">NIXON PABON MEDINA </t>
  </si>
  <si>
    <t xml:space="preserve">ADMINISTRATIVA </t>
  </si>
  <si>
    <t>CO1.PCCNTR.854232</t>
  </si>
  <si>
    <t>Suspension 27 dias a partir del e de julio hasta el 22 de Julio/2018</t>
  </si>
  <si>
    <t>CPS-099-2018</t>
  </si>
  <si>
    <t>CO1.PCCNTR.852892</t>
  </si>
  <si>
    <t>CPS-100-2018</t>
  </si>
  <si>
    <t>CO1.PCCNTR.853612</t>
  </si>
  <si>
    <t>PABLO JULIO CARDENAS SANDOVAL</t>
  </si>
  <si>
    <t>18-12-7721567</t>
  </si>
  <si>
    <t>TANIA MIREYA SANCHEZ MENESES</t>
  </si>
  <si>
    <t>NATHALIA ALEJANDRA OSORIO ESPINOSA</t>
  </si>
  <si>
    <t>Apoyar al Alcalde Local en la promoción, acompañamiento, coordinación y atención de instancias de coordinación interinstitucionales y las instancias de participación locales así como los procesos comunitarios en la comunidad.</t>
  </si>
  <si>
    <t>580</t>
  </si>
  <si>
    <t>558</t>
  </si>
  <si>
    <t>90</t>
  </si>
  <si>
    <t>330</t>
  </si>
  <si>
    <t>CO1.PCCNTR.853344</t>
  </si>
  <si>
    <t>CPS-101-2018</t>
  </si>
  <si>
    <t>CO1.PCCNTR.327732</t>
  </si>
  <si>
    <t>WILLIAM ROBERTO ROCHA BEJARANO</t>
  </si>
  <si>
    <t>Apoyar técnicamente las distintas etapas de los procesos de competencia de las inspecciones de policía de la localidad, según reparto</t>
  </si>
  <si>
    <t>579</t>
  </si>
  <si>
    <t>CO1.PCCNTR864443</t>
  </si>
  <si>
    <t>551</t>
  </si>
  <si>
    <t>95</t>
  </si>
  <si>
    <t>CPS-102-2018</t>
  </si>
  <si>
    <t>18-12-7713204</t>
  </si>
  <si>
    <t>PEDRO ALEJANDRO RODRIGUEZ AVILA</t>
  </si>
  <si>
    <t xml:space="preserve">Apoyar técnicamente las distintas etapas de los procesos de competencia de las inspecciones de Policía de la localidad, según reparto. </t>
  </si>
  <si>
    <t>CPS-117-2019</t>
  </si>
  <si>
    <t>589-707</t>
  </si>
  <si>
    <t>565-663</t>
  </si>
  <si>
    <t>CO1.PCCNTR.853969</t>
  </si>
  <si>
    <t>1. Relación de contratación correspondientes a la vigencia 2017</t>
  </si>
  <si>
    <t>CPS-103-2018</t>
  </si>
  <si>
    <t>CO1.PCCNTR.853934</t>
  </si>
  <si>
    <t>CPS-104-2018</t>
  </si>
  <si>
    <t>CPS-120-2019</t>
  </si>
  <si>
    <t>CPS-121-2019</t>
  </si>
  <si>
    <t>CPS-105-2018</t>
  </si>
  <si>
    <t>CO1.PCCNTR.321685</t>
  </si>
  <si>
    <t>Apoyar y dar soporte técnico al administrador y usuario final de la red de sistemas y tecnología e información de la Alcaldía local.</t>
  </si>
  <si>
    <t>CO1.PCCNTR.862347</t>
  </si>
  <si>
    <t xml:space="preserve">SISTEMAS </t>
  </si>
  <si>
    <t>Suspension 5 dias a partir del 8 de octubre al 12 de Octtubre-2018</t>
  </si>
  <si>
    <t>CPS-106-2018</t>
  </si>
  <si>
    <t>NOMBRE DEL CONTRATISTA</t>
  </si>
  <si>
    <t>CPS-107-2018</t>
  </si>
  <si>
    <t>CO1.PCCNTR.320914</t>
  </si>
  <si>
    <t>Prestar sus servicios personales como operador de maquinaria amarilla, al servicio de la administración  local de Rafael Uribe Uribe para apoyar el área de planeación en la realización de la ejecución del proyecto No. 1544 malla vial local y especio público, así como apoyar las demás actividades que se generen en el área de gestión del desarrollo con relación al proyecto en mención.</t>
  </si>
  <si>
    <t xml:space="preserve">FECHA DE TERMINACIÓN </t>
  </si>
  <si>
    <t>PLAZO INICIAL DE EJECUCION</t>
  </si>
  <si>
    <t>VALOR TOTAL DEL CONTRATO</t>
  </si>
  <si>
    <t xml:space="preserve">No. DE RUBRO PRESUPUESTAL AL AFECTADO </t>
  </si>
  <si>
    <t>OPERADOR</t>
  </si>
  <si>
    <t>CO1.PCCNTR.863312</t>
  </si>
  <si>
    <t>Apoyo a La Supervisión</t>
  </si>
  <si>
    <t>CPS-108-2018</t>
  </si>
  <si>
    <t>Observaciones</t>
  </si>
  <si>
    <t>AMP-001-2017</t>
  </si>
  <si>
    <t>CO1.PCCNTR.326287</t>
  </si>
  <si>
    <t>1 1. Licitación pública</t>
  </si>
  <si>
    <t>3 3. Orden</t>
  </si>
  <si>
    <t>Orden TVCCE 13727</t>
  </si>
  <si>
    <t>ORGANIZACiÓN TERPEL S.A.</t>
  </si>
  <si>
    <t>Contratar suministro de combustible a monto agotable degasolina corriente y ACPM para el parque automotor del Fondo de Desarrollo Local de Rafael Uribe Uribe  a través del Acuerdo Marco de Precios de suministro de ombustible con Sistema de Control EDS en Bogotá, celebrado entre Colombia Compra Eficiente y la Organización Terpel S. A. y la Unión Temporal Autogas Gandur</t>
  </si>
  <si>
    <t>Funcionamiento</t>
  </si>
  <si>
    <t>3-1-2-01-03-00-0000-00</t>
  </si>
  <si>
    <t>CO1.PCCNTR.863492</t>
  </si>
  <si>
    <t>CPS-109-2018</t>
  </si>
  <si>
    <t>JACK CRISTOPHER REINA RODRIGUEZ</t>
  </si>
  <si>
    <t>RONALD JOAN AVILA MANIOS</t>
  </si>
  <si>
    <t>Prestar los servicios personales de apoyo a la gestión para la conducción de los vehículos livianos que le sean asignados y que se encuentren al servicio de la Alcaldía de Rafael Uribe Uribe.</t>
  </si>
  <si>
    <t xml:space="preserve">PRESTAR LOS SERVICIOS PROFESIONALES PARA APOYAR AL DESAPCHO DE LA ALCALDIA LOCAL DE RAFAEL URIBE URIBE EN EL DISEÑO Y ESTRATEGIAS, COORDINACION Y EMISION DE LINEAMIENTOS QUE COADYUDEN AL FORTALECIMIENTO INSTITUCIONAL ENTORNO A LAS ACTIVIDADES QUE REALIZA LA ALCALDIA LOCAL EN SUS DIFERENTES DEPENDENCIAS </t>
  </si>
  <si>
    <t>CO1.PCCNTR.865757</t>
  </si>
  <si>
    <t>CPS-110-2018</t>
  </si>
  <si>
    <t>CO1.PCCNTR.319596</t>
  </si>
  <si>
    <t>Prestar sus servicios personales como conductor de volqueta al servicio de la administración local de Rafael Uribe Uribe para apoyar el área de planeación en la realización de la ejecución del proyecto No. 1544 malla vial local y espacio público, así como apoyar las demás actividades que se generen en el área de gestión del desarrollo con relación al proyecto en mención.</t>
  </si>
  <si>
    <t xml:space="preserve">Terminado </t>
  </si>
  <si>
    <t>William Villamil</t>
  </si>
  <si>
    <t>CO1.PCCNTR.864515</t>
  </si>
  <si>
    <t>CPS-002-2017</t>
  </si>
  <si>
    <t>CPS-111-2018</t>
  </si>
  <si>
    <t>CO1.PCCNTR.322789</t>
  </si>
  <si>
    <t>LUIS ROBERTO FORIGUA BELTRAN</t>
  </si>
  <si>
    <t>2 2. Contrato</t>
  </si>
  <si>
    <t>17-1-168376</t>
  </si>
  <si>
    <t>CPS-127-2019</t>
  </si>
  <si>
    <t>COMPAÑÍA DE VIGILANCIA Y SEGURIDAD PRIVADA AGUILA DE ORO DE COLOMBIA LTDA</t>
  </si>
  <si>
    <t xml:space="preserve">Prestación de servicios especializados de vigilancia, medios tecnológicos y seguridad privada para la Alcaldía Local de Rafael Uribe Uribe, de modo que se logre la protección y custodia de las personas y los bienes muebles e inmuebles sobre los que legalmente es o llegue a ser responsable. </t>
  </si>
  <si>
    <t>CPS-112-2018</t>
  </si>
  <si>
    <t>18-12-7727006</t>
  </si>
  <si>
    <t>CO1.PCCNTR.864091</t>
  </si>
  <si>
    <t>LAURA TERESA ESTEFANY PINEDA AVILA</t>
  </si>
  <si>
    <t>Prestar los servicios profesionales para apoyar jurídicamente las casas del consumidor, su region y zona de influencia.</t>
  </si>
  <si>
    <t>3-1-2-02-05-01-0000-00</t>
  </si>
  <si>
    <t>PRESTAR LOS SERVICIOS PROFESIONALES PARA ADELANTAR LAS ACTUACIONES ADMINISTRATIVAS QUE EN MATERIA DE OBRAS Y URBANISMO, ESPACIO PUBLICO Y ESTABLECIMIENTOS DE COMERCIO REQUIERA LA ALCALDIA LOCAL DE RAFAEL URIBE URIBE.</t>
  </si>
  <si>
    <t>586</t>
  </si>
  <si>
    <t>567</t>
  </si>
  <si>
    <t>CO1.PCCNTR.865866</t>
  </si>
  <si>
    <t>JORGE LUIS MURCIA CRISTANCHO</t>
  </si>
  <si>
    <t>CPS-113-2018</t>
  </si>
  <si>
    <t>Liquidado-16/07/2018</t>
  </si>
  <si>
    <t xml:space="preserve">Apoyo a a suprvision- Norma Elena Gonzalez </t>
  </si>
  <si>
    <t>CO1.PCCNTR.866908</t>
  </si>
  <si>
    <t>CPS-003-2017</t>
  </si>
  <si>
    <t>5 5. Contratación directa</t>
  </si>
  <si>
    <t>17-11-6353449</t>
  </si>
  <si>
    <t>MIGUEL ÁNGEL ÁLVAREZ HERNÁNDEZ</t>
  </si>
  <si>
    <t>Prestar los servicios personales de apoyo a la gestión para la conducción de los vehículos livianos que le sean asignados y que se encuentren al servicio de la Alcaldia Local de Rafael Uribe Uribe.</t>
  </si>
  <si>
    <t>3.3.1.15.07.45.1549.00</t>
  </si>
  <si>
    <t>CPS-114-2018</t>
  </si>
  <si>
    <t>CPS-004-2017</t>
  </si>
  <si>
    <t>17-11-6353527</t>
  </si>
  <si>
    <t>EDITH CAROLINA CASTELLANOS MARTÍNEZ</t>
  </si>
  <si>
    <t>Prestar los servicios profesionales en el apoyo a los trámites y procedimientos adelantados en el Área de Gestión de Desarrollo Local del Fondo de Desarrollo Local de Rafael Uribe Uribe.</t>
  </si>
  <si>
    <t>CO1.PCCNTR.869030</t>
  </si>
  <si>
    <t>CPS-115-2018</t>
  </si>
  <si>
    <t>CPS-005-2017</t>
  </si>
  <si>
    <t>17-11-6353557</t>
  </si>
  <si>
    <t>JOSÉ JOAQUIN CASTAÑEDA CANTOR</t>
  </si>
  <si>
    <t xml:space="preserve">Prestar  los  servicios profesionales para atender las liquidaciones de los contratos e incumplimientos y demás asuntos de temas contractuales que requiera el Fondo de Desarrollo Local de Rafael Uribe Uribe. </t>
  </si>
  <si>
    <t>CPS-116-2018</t>
  </si>
  <si>
    <t>CPS-006-2017</t>
  </si>
  <si>
    <t>CO1.PCCNTR.869111</t>
  </si>
  <si>
    <t>17-11-6353596</t>
  </si>
  <si>
    <t>HÉCTOR ENRIQUE ERIRA MORENO</t>
  </si>
  <si>
    <t>Prestar sus servicios profesionales para realizar la formulación, apoyo a la supervisión, seguimiento y evaluación de los proyectos de los sectores asignados por el alcalde local, así como apoyar las demás actividades que se generen en el Área de Gestion de Desarrollo Local del Fondo de Desarrollo Local de Rafael Uribe Uribe</t>
  </si>
  <si>
    <t>3.3.1.15.07.45.1538.00</t>
  </si>
  <si>
    <t>CPS-117-2018</t>
  </si>
  <si>
    <t>CO1.PCCNTR.318266</t>
  </si>
  <si>
    <t xml:space="preserve">PEDRO SAUL BENAVIDES CALDERON </t>
  </si>
  <si>
    <t>CPS-007-2017</t>
  </si>
  <si>
    <t>17-11-6353731</t>
  </si>
  <si>
    <t>Prestar los servicios asistenciales de apoyo a la gestión en el manejo, control y salvaguardia del archivo de gestión de la Alcaldía local de Rafael Uribe Uribe.</t>
  </si>
  <si>
    <t>Prestar los servicios técnicos de apoyo a la gestión en el manejo, control y salvaguardia del archivo de gestión de la Alcaldía Local de Rafael Uribe Uribe.</t>
  </si>
  <si>
    <t>CPS-008-2017</t>
  </si>
  <si>
    <t>17-11-6353782</t>
  </si>
  <si>
    <t xml:space="preserve">ESGAR  MEDINA ROJAS </t>
  </si>
  <si>
    <t>CPS-118-2018</t>
  </si>
  <si>
    <t xml:space="preserve">Prestar los servicios profesionales al Área de Desarrollo de Gestión Local para coadyuvar a las actividades propias del Área de Almacén de la Alcaldía Local de Rafael Uribe Uribe </t>
  </si>
  <si>
    <t>CO1.PCCNTR.325559</t>
  </si>
  <si>
    <t>LIDA ALIER BUITRAGO RAMIREZ</t>
  </si>
  <si>
    <t xml:space="preserve">212. Convenio Interadministrativo de Cofinanciacion </t>
  </si>
  <si>
    <t>Prestar sus servicios técnicos a la gestión en el manejo control y salvaguardia del archivo de gestión de la Alcaldía local de Rafael Uribe Uribe.</t>
  </si>
  <si>
    <t>CPS-119-2018</t>
  </si>
  <si>
    <t>CO1.PCCNTR.313609</t>
  </si>
  <si>
    <t>SHIRLY HERNANDEZ PORTELA</t>
  </si>
  <si>
    <t>CPS-009-2017</t>
  </si>
  <si>
    <t>17-11-6353903</t>
  </si>
  <si>
    <t>Prestar los servicios asistenciales de apoyo  la gestión en el manejo control y salvaguardia del archivo de gestión de la Alcaldía local de Rafael Uribe Uribe.</t>
  </si>
  <si>
    <t>LUIS ERNESTO PEÑARANDA ÁLVAREZ</t>
  </si>
  <si>
    <t>Prestar los servicios personales de apoyo a la gestión en la ejecución de las actividades administrativas y operativas que se adelanten en las Inspecciones  de Policía de la Alcaldía Local de Rafael Uribe Uribe</t>
  </si>
  <si>
    <t>CPS-010-2017</t>
  </si>
  <si>
    <t>17-11-6353996</t>
  </si>
  <si>
    <t>ELMAN CIFUENTES CASTAÑEDA</t>
  </si>
  <si>
    <t>Prestar los servicios profesionales  para la revisión y/o elaboración  d los documntos y gestiones provenientes de las diferentes Áreas relacionados con temas administrativos, contables y financieros y el apoyo a la liquidación  de los contratos del Fondo de Desarrollo Local de Rafael Uribe Uribe</t>
  </si>
  <si>
    <t>CPS-120-2018</t>
  </si>
  <si>
    <t>18-12-7724889</t>
  </si>
  <si>
    <t>WILSON GERARDO PEÑA PARDO</t>
  </si>
  <si>
    <t>Prestación de servicios profesionales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 y metrología legal.</t>
  </si>
  <si>
    <t>CPS-011-2017</t>
  </si>
  <si>
    <t>JACK CRISTOPHER REINA</t>
  </si>
  <si>
    <t>DEPURACION OBLIGACIONES POR PAGAR</t>
  </si>
  <si>
    <t>17-11-6354436</t>
  </si>
  <si>
    <t>LUZ MARINA CAMINO SÁNCHEZ</t>
  </si>
  <si>
    <t>Prestar los servicios personales  de apoyo a la gestión para el manejo de los documentos oficiales , mediante la aplicación  e implementación  del Sistema ORFEO, en las diferentes dependencias de la Alcaldía Local de Rafael Uribe Uribe</t>
  </si>
  <si>
    <t>587</t>
  </si>
  <si>
    <t>561</t>
  </si>
  <si>
    <t>CPS-012-2017</t>
  </si>
  <si>
    <t>17-11-6354728</t>
  </si>
  <si>
    <t>KAREN JUDITH ALMANZA COLLAZOS</t>
  </si>
  <si>
    <t>Prestar los servicios técnicos de apoyo para el diseño y producción de campañas, mensajes y piezas para el fortalecimiento de la imagen institucional de la Alcaldía Local de Rafael Uribe Uribe</t>
  </si>
  <si>
    <t>CPS-121-2018</t>
  </si>
  <si>
    <t>18-12-7723181</t>
  </si>
  <si>
    <t>JUAN CARLOS SIMIJACA ARIAS</t>
  </si>
  <si>
    <t>CPS-013-2017</t>
  </si>
  <si>
    <t>Apoyar administrativamente y asistencialmente a los abogados para la depuración de actuaciones administrativas que cursan en la Alcadía Local.</t>
  </si>
  <si>
    <t>17-11-6355641</t>
  </si>
  <si>
    <t>MARÍA VICTORIA BARBOSA SILVA</t>
  </si>
  <si>
    <t>Prestar los servicios personales de apoyo a la gestión para el manejo de los documentos oficiales, mediante la aplicación e implementación del Sistema ORFEO, en las diferentes dependencias de la Alcaldía Local de Rafael Uribe Uribe</t>
  </si>
  <si>
    <t>606</t>
  </si>
  <si>
    <t>582</t>
  </si>
  <si>
    <t>CPS-014-2017</t>
  </si>
  <si>
    <t>17-12-6424334</t>
  </si>
  <si>
    <t xml:space="preserve">Prestar los Servicios profesionales al area de gestion policiva de la Alcaldia Local de Rafael Uribe Uribe en la proyeccion, sustanciacion de las actuaciones Administrativas, y acompañamiento a los operativos de control relacionados con la Restirucion de Bienes de uso Publico y ocupacion indebida por vendedores informales </t>
  </si>
  <si>
    <t>SHIRLEY HERNANDEZ PORTELA</t>
  </si>
  <si>
    <t>CPS-122-2018</t>
  </si>
  <si>
    <t>18-12-7725580</t>
  </si>
  <si>
    <t>CPS-015-2017</t>
  </si>
  <si>
    <t>17-12-6424736</t>
  </si>
  <si>
    <t>HERNANDO ERNESTO  GONZALEZ ATUESTA</t>
  </si>
  <si>
    <t>607</t>
  </si>
  <si>
    <t xml:space="preserve">Prestar servicios profesionales para apoyar el seguimiento, coordinación y apoyo a la supervision de los proyectos y en temas referentes a planeacion estrategica sobre las metas establecidas en el plan de desarrollo local y lo referente al area de gestion de desarrollo de la alcaldia local.  </t>
  </si>
  <si>
    <t xml:space="preserve">JENNIFER ALEJANDRA LOZADA </t>
  </si>
  <si>
    <t>CPS-016-2017</t>
  </si>
  <si>
    <t>CPS-123-2018</t>
  </si>
  <si>
    <t>17-12-6421302</t>
  </si>
  <si>
    <t>Prestar los servicios profesionales especializados de apoyo de manera directa a la Alcaldía Local, para apoyar al Alcalde de Rafael Uribe Uribe en temas Económicos propios de la gestión, en el análisis de los documentos que se le encomienden, asistir en la toma de decisiones de la Alcaldía y las demás funciones relacionadas con el despacho.</t>
  </si>
  <si>
    <t>CO1.PCCNTR.933535</t>
  </si>
  <si>
    <t>CPS-017-2017</t>
  </si>
  <si>
    <t>Acciones de fortalecimiento para la participacion ciudadadna y control social</t>
  </si>
  <si>
    <t>17-12-6376520</t>
  </si>
  <si>
    <t>ALEXANDER RODRIGUEZ</t>
  </si>
  <si>
    <t>Prestar los servicios profesionales especializados como abogado para el apoyo en materia contractual y jurídica de las áreas del Despacho, Gestión del Desarrollo y Gestión Policiva de la Alcaldía Local de Rafael Uribe Uribe.</t>
  </si>
  <si>
    <t>3-3-1-15-07-45-1550-000</t>
  </si>
  <si>
    <t>CPS-124-2018</t>
  </si>
  <si>
    <t>18-12-7729477</t>
  </si>
  <si>
    <t>ALEXANDER MORA MURILLO</t>
  </si>
  <si>
    <t>49.Otros Setvicios</t>
  </si>
  <si>
    <t>Apoyar administrativa y asistencialmente las inspecciones de Policía de la localidad.</t>
  </si>
  <si>
    <t>CPS-018-2017</t>
  </si>
  <si>
    <t>17-12-6422315</t>
  </si>
  <si>
    <t>contratación Directa</t>
  </si>
  <si>
    <t>Prestar los servicios técnicos de apoyo a la Gestión en el manejo, control y salvaguardia del Archivo de Gestión de la Alcaldía Local de Rafael Uribe Uribe.</t>
  </si>
  <si>
    <t>603</t>
  </si>
  <si>
    <t>84</t>
  </si>
  <si>
    <t>324</t>
  </si>
  <si>
    <t>CPS-019-2017</t>
  </si>
  <si>
    <t>17-12-6378262</t>
  </si>
  <si>
    <t>Prestar los servicios profesionales para apoyar el Área de Gestión Policiva en los procesos técnicos relacionados con las actuaciones administrativas sobre espacio público, vendedores informales y establecimientos de comercio de la Alcaldía Local de Rafael Uribe Uribe.</t>
  </si>
  <si>
    <t>CPS-125-2018</t>
  </si>
  <si>
    <t>CPS-020-2017</t>
  </si>
  <si>
    <t>17-12-6427273</t>
  </si>
  <si>
    <t>Prestar los servicios profesionales para apoyar la sustanciación e impulso de las actuaciones administrativas sobre espacio público, vendedores informales y establecimientos de comercio, como el apoyo en el desarrollo de las funciones sobre Propiedad Horizontal, del Área Gestión Policiva de la Alcaldía Local de Rafael Uribe Uribe.</t>
  </si>
  <si>
    <t>CPS-021-2017</t>
  </si>
  <si>
    <t>CPS-126-2018</t>
  </si>
  <si>
    <t>17-12-6378452</t>
  </si>
  <si>
    <t>JAVIER HUMBERTO CARRILLO GALLEGO</t>
  </si>
  <si>
    <t xml:space="preserve">IVONNE ALEXANDRA LOPEZ GUEVARA </t>
  </si>
  <si>
    <t>Prestar los servicios profesionales especializados de apoyo de manera directa a la Alcaldía Local, para apoyar al alcalde de Rafael Uribe Uribe en el Análisis de los documentos que se le encomienden, hacer seguimiento a todas las actividades intra y extramurales que contrate la Alcaldía para la localidad, asistir en la toma de decisiones de la Alcaldía y las demás funciones relacionadas con el despacho.</t>
  </si>
  <si>
    <t>CPS-022-2017</t>
  </si>
  <si>
    <t>17-12-6378752</t>
  </si>
  <si>
    <t>JAIME MEDINA GARCIA</t>
  </si>
  <si>
    <t>VIANEY LUCIA ARDILA AVILA</t>
  </si>
  <si>
    <t>Prestar los servicios profesionales para el apoyo en la elaboración de estudios previos y apoyar la supervisión de los procesos adelantados para el funcionamiento de la entidad en el Área de Gestión de desarrollo Local- Administrativa y Financiera de la Alcaldía Local de Rafael Uribe Uribe.</t>
  </si>
  <si>
    <t>CPS-127-2018</t>
  </si>
  <si>
    <t>CO1.PCCNTR.316362</t>
  </si>
  <si>
    <t>MANUEL JOSE TORRES FAJARDO</t>
  </si>
  <si>
    <t>Prestar los servicios profesionales como abogado para apoyar al despacho del alcalde local en el análisis, revisión, trámite y suscripción de los actos administrativos, despachos comisorios, tutelas, solicitudes de entes de control y los conceptos jurídicos que se le soliciten.</t>
  </si>
  <si>
    <t>CPS-023-2017</t>
  </si>
  <si>
    <t>17-12-6379000</t>
  </si>
  <si>
    <t>YEIMI YOAHIRA QUIROGA CRISTANCHO</t>
  </si>
  <si>
    <t>Prestar los servicios profesionales como Abogado para apoyar los procesos de contratación en sus diferentes etapas al Área de Gestión del desarrollo de la Alcaldía Local de Rafael Uribe Uribe.</t>
  </si>
  <si>
    <t>CPS-024-2017</t>
  </si>
  <si>
    <t>CPS-128-2018</t>
  </si>
  <si>
    <t>17-12-6427342</t>
  </si>
  <si>
    <t>GLADYS GORDILLO RAMIREZ</t>
  </si>
  <si>
    <t>Prestar los servicios personales de apoyo en la ejecución de las actividades administrativas y operativas que se adelanten en la junta Administradora Local de Rafael Uribe Uribe.</t>
  </si>
  <si>
    <t>Prestar los servicios profesionales especializados como abogado para apoyar al despacho del alcalde local en el analisis, revisión, trámite y suscripción de actos administrativos, despachos comisorios, tutelas, solicitudes de entes de control y conceptos juridicos que se le soliciten.</t>
  </si>
  <si>
    <t>JHON LEANDRO BETANCOURTH GUTIERREZ</t>
  </si>
  <si>
    <t>CPS-025-2017</t>
  </si>
  <si>
    <t>17-12-6379117</t>
  </si>
  <si>
    <t>LUZ ESTRELLA MERCHAN ESPINOSA</t>
  </si>
  <si>
    <t>Prestar los servicios profesionales para apoyar la sustanciación e impulso de las actuaciones Administrativas, en cumplimiento a las normas de Derecho Urbanístico del Área Gestión Policiva-obras de la Alcaldía Local de Rafael Uribe Uribe</t>
  </si>
  <si>
    <t>CPS-129-2018</t>
  </si>
  <si>
    <t>CPS-026-2017</t>
  </si>
  <si>
    <t>17-12-6427394</t>
  </si>
  <si>
    <t>Prestar sus servicios profesionales para apoyar la realización, la formulación, apoyo a la supervisión, seguimiento y evaluación del proyecto 1545 denominado convivencia y seguridad para todos contenidos en el Plan De Desarrollo Económico, Social, Ambiental y De Obras Públicas para la localidad de Rafael Uribe Uribe.</t>
  </si>
  <si>
    <t>CO1.PCCNTR.318223</t>
  </si>
  <si>
    <t>JULIO ARMANDO RODRIGUEZ VALERO</t>
  </si>
  <si>
    <t>Convivencia y seguridad para todos</t>
  </si>
  <si>
    <t>3.3.1.15.03.19.1545.00</t>
  </si>
  <si>
    <t>CPS-027-2017</t>
  </si>
  <si>
    <t>17-12-6388425</t>
  </si>
  <si>
    <t>Prestar servicios profesionales para la Coordinación General administrativa, técnica y social del proyecto “1536 - Apoyo e igualdad para el adulto mayor” y su operación, prestación, seguimiento y cumplimiento de los procesos administrativos, operativos y programáticos del servicio social en la Alcaldía Local de Rafael Uribe Uribe.</t>
  </si>
  <si>
    <t>Apoyo Económico tipo C.</t>
  </si>
  <si>
    <t>3.3.1.15.01.03.1536.00</t>
  </si>
  <si>
    <t>CLAUDIA PATRICIA DEL CARMEN MARENCO</t>
  </si>
  <si>
    <t>CPS-028-2017</t>
  </si>
  <si>
    <t>Apoyar técnicamente las distintas etapas de los procesos de la alcaldía local para la depuración de actuaciones administrativas.</t>
  </si>
  <si>
    <t>17-12-6427502</t>
  </si>
  <si>
    <t>Prestar los servicios profesionales para el acompañamiento y seguimiento a los procesos administrativos, logísticos y operativos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de Rafael Uribe Uribe.</t>
  </si>
  <si>
    <t>FLOREZ Y ALVAREZ S.AS.</t>
  </si>
  <si>
    <t>CPS-029-2017</t>
  </si>
  <si>
    <t>17-12-6379257</t>
  </si>
  <si>
    <t>Servicios de limpieza general</t>
  </si>
  <si>
    <t>3-1-2-02-02-03-0005-002</t>
  </si>
  <si>
    <t>49-Otros Servicios</t>
  </si>
  <si>
    <t>CPS-030-2017</t>
  </si>
  <si>
    <t>ALVARO DE JSUS APARICIO CELY</t>
  </si>
  <si>
    <t>17-12-6379437</t>
  </si>
  <si>
    <t>ORDEN DE COMPRA</t>
  </si>
  <si>
    <t>OLGA LUCIA CARDENAS CONTRERAS</t>
  </si>
  <si>
    <t>ZULMA NATALIA SIERRA PINTO</t>
  </si>
  <si>
    <t>Prestar los servicios de apoyo a la Gestión en labores Administrativas y Operativas que se requieran en el Área de Gestión del Desarrollo- Almacén de la Alcaldía Local de Rafael Uribe Uribe.</t>
  </si>
  <si>
    <t>Terminacion de Mutuo Acuerdo-12/09/2018</t>
  </si>
  <si>
    <t>CPS-130-2018</t>
  </si>
  <si>
    <t>CO1.PCCNTR.318255</t>
  </si>
  <si>
    <t>KELLY ROCIO CASTRO RAMIREZ</t>
  </si>
  <si>
    <t>CPS-031-2017</t>
  </si>
  <si>
    <t>Apoyar a los abogados en las acciones requeridas de carácter técnico administrativo para la depuración de las actuaciones administrativas que cursan en la Alcadía Local.</t>
  </si>
  <si>
    <t>17-12-6397890</t>
  </si>
  <si>
    <t>Prestar los servicios profesionales para la revisión y/o elaboración de los documentos y gestiones provenientes de las diferentes Áreas relacionados con temas Administrativos Contables y Financieros y el apoyo a la liquidación de los contratos del Fondo De Desarrollo Local de Rafael Uribe Uribe.</t>
  </si>
  <si>
    <t>CPS-032-2017</t>
  </si>
  <si>
    <t>17-12-6427577</t>
  </si>
  <si>
    <t>GABRIEL ROBERTO RAMIREZ PINZON</t>
  </si>
  <si>
    <t>Prestar los servicios profesionales como Contador apoyando el Área de Gestión del Desarrollo, en los tramites Contables y Financieros del Fondo de Desarrollo de la Alcaldía Local de Rafael Uribe Uribe.</t>
  </si>
  <si>
    <t>CPS-131-2018</t>
  </si>
  <si>
    <t>CO1.PCCNTR.318360</t>
  </si>
  <si>
    <t>CARLOS GIOVANNY CASTELLANOS GUZMAN</t>
  </si>
  <si>
    <t xml:space="preserve">YENNY ESTEPA HURTADO </t>
  </si>
  <si>
    <t>Prestar los servicios de apoyo a la gestión en labores administrativas y operativas que se requieran en el área de gestión y desarrollo-almacén de la Alcaldía Local de Rafael Uribe Uribe.</t>
  </si>
  <si>
    <t>CPS-033-2017</t>
  </si>
  <si>
    <t>17-12-6427701</t>
  </si>
  <si>
    <t>Prestar los servicios personales de apoyo a la gestión necesarios para la ejecución de las actividades administrativas y operativas en el Despacho de la Alcaldía Local de Rafael Uribe Uribe.</t>
  </si>
  <si>
    <t>696</t>
  </si>
  <si>
    <t>681</t>
  </si>
  <si>
    <t>Arrendamiento</t>
  </si>
  <si>
    <t>CPS-034-2017</t>
  </si>
  <si>
    <t>17-12-6397648</t>
  </si>
  <si>
    <t>ANA IRETH LOPEZ VELANDIA</t>
  </si>
  <si>
    <t>Prestar sus servicios profesionales para apoyar la realización, la formulación, apoyo a la supervisión, seguimiento y evaluación de los proyectos de los sectores asignados por el Alcalde Local, así como apoyar las demás actividades que se generen en la oficina de planeación Local del Fondo de Desarrollo Local de Rafael Uribe Uribe.</t>
  </si>
  <si>
    <t>Malla Vial Local y Esoacio Publico</t>
  </si>
  <si>
    <t xml:space="preserve">ALMACÉN </t>
  </si>
  <si>
    <t>132. Arrendamiento Bienes Inmuebles</t>
  </si>
  <si>
    <t>WILLIAM VILLAMIL</t>
  </si>
  <si>
    <t>CPS-035-2017</t>
  </si>
  <si>
    <t>CPS-132-2018</t>
  </si>
  <si>
    <t>17-12-6393478</t>
  </si>
  <si>
    <t>DANIEL CARRASQUILLA RINCON</t>
  </si>
  <si>
    <t>CO1.PCCNTR.326410</t>
  </si>
  <si>
    <t>ANGIE LORENA RIAÑOS RAMOS</t>
  </si>
  <si>
    <t>Prestar sus servicios profesionales para apoyar la realización de la formulación, apoyo a la supervisión, seguimiento y evaluación de los proyectos de los sectores asignados por el Alcalde Local, así como apoyar las demás actividades que se generen en el Área de Gestión del Desarrollo – Planeación de la localidad de Rafael Uribe Uribe.</t>
  </si>
  <si>
    <t xml:space="preserve">
Apoyar la formulación, gestión y seguimientos de actividades enfocadas a la gestión ambiental externa, encaminadas a la mitigación de los diferentes impactos ambientales y la conservación de los recursos naturales de la localidad.
</t>
  </si>
  <si>
    <t>550</t>
  </si>
  <si>
    <t>CPS-036-2017</t>
  </si>
  <si>
    <t>335</t>
  </si>
  <si>
    <t>17-12-6388206</t>
  </si>
  <si>
    <t>GIOVANNY ALBERTO BELTRAN JARAMILLO</t>
  </si>
  <si>
    <t>Prestar los servicios personales de apoyo a la Gestión para la conducción de los vehículos livianos que le sean asignados y que se encuentren al servicio de la Alcaldía Local de Rafael Uribe Uribe.</t>
  </si>
  <si>
    <t>CPS-037-2017</t>
  </si>
  <si>
    <t>17-12-6427889</t>
  </si>
  <si>
    <t>CPS-133-2018</t>
  </si>
  <si>
    <t>CO1.PCCNTR.323147</t>
  </si>
  <si>
    <t>HITAIOCHARA ALVAREZ GUITIERREZ</t>
  </si>
  <si>
    <t>Prestar sus servicios de apoyo técnico administrativo a la oficina de planeación de la Alcaldía local de Rafael  Uribe Uribe.</t>
  </si>
  <si>
    <t>MIGUEL ANGEL CASTAÑEDA MESA</t>
  </si>
  <si>
    <t>CPS-038-2017</t>
  </si>
  <si>
    <t>17-12-6384002</t>
  </si>
  <si>
    <t>CPS-039-2017</t>
  </si>
  <si>
    <t>CPS-134-2018</t>
  </si>
  <si>
    <t>17-12-6379467</t>
  </si>
  <si>
    <t>LYDIA EUGENIA GONZALEZ DAZA</t>
  </si>
  <si>
    <t>CO1.PCCNTR.318274</t>
  </si>
  <si>
    <t>Apoyar técnicamente las distintas etapas de los procesos de competencia de la Alcaldía Local para depuración de actuaciones administrativas.</t>
  </si>
  <si>
    <t>CPS-040-2017</t>
  </si>
  <si>
    <t>17-12-6429580</t>
  </si>
  <si>
    <t>Apoyo e igualdad para el adulto mayor</t>
  </si>
  <si>
    <t>JUAN ALEXANDER PINZON CONTRERAS</t>
  </si>
  <si>
    <t>3-3-1-15-01-03-1536-000</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</si>
  <si>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de Rafael Uribe Uribe.</t>
  </si>
  <si>
    <t>CPS-135-2018</t>
  </si>
  <si>
    <t>CPS-041-2017</t>
  </si>
  <si>
    <t>CO1.PCCNTR.322892</t>
  </si>
  <si>
    <t>17-12-6393975</t>
  </si>
  <si>
    <t>WIDMAR GUEVARA HENAO</t>
  </si>
  <si>
    <t>Prestar los servicios profesionales para apoyar a la Alcaldía Local en la formulación, seguimiento y ejecución relacionado con la comunicación, y el control de medios</t>
  </si>
  <si>
    <t>Prestar sus servicios profesionales para apoyar la realización, la formulación, apoyo técnico a la supervisión, seguimiento y evaluación de los proyectos de inversión 1545 "Convivencia ciudadana y seguridad para todos" y 1550 "Acciones de fortalecimiento para la participación ciudadana y control social" en la oficina de planeación local del fondo de desarrollo local de Rafael Uribe Uribe.</t>
  </si>
  <si>
    <t>CPS-042-2017</t>
  </si>
  <si>
    <t>17-12-6380335</t>
  </si>
  <si>
    <t>YURLEY ASTRID VASQUEZ CASTAÑO</t>
  </si>
  <si>
    <t>CPS-136-2018</t>
  </si>
  <si>
    <t>18-12-7683940</t>
  </si>
  <si>
    <t>Apoyar tecnicamente las distintas etapas de procesos de competencia de la Alcaldía Local para la depuración de actuaciones administrativas.</t>
  </si>
  <si>
    <t>CPS-043-2017</t>
  </si>
  <si>
    <t>17-12-6380912</t>
  </si>
  <si>
    <t>605</t>
  </si>
  <si>
    <t>RODRIGO BOLIVAR OSPINA</t>
  </si>
  <si>
    <t>CPS-137-2018</t>
  </si>
  <si>
    <t>CO1.PCCNTR.315077</t>
  </si>
  <si>
    <t>CPS-045-2017</t>
  </si>
  <si>
    <t>DAVID ALEJANDRO GUERRERO GUEVARA</t>
  </si>
  <si>
    <t>17-12-6429688</t>
  </si>
  <si>
    <t>ANGIE RAMIREZ CARREÑO</t>
  </si>
  <si>
    <t>Prestar los servicios profesionales para apoyar los procesos técnicos relacionados con el control al Régimen de Obras y Urbanismo en cumplimiento a las normas de Derecho Urbanístico del Área Gestión Policiva-obras de la Alcaldía Local de Rafael Uribe Uribe.</t>
  </si>
  <si>
    <t>Prestar sus servicios profesionales especializados como abogado para apoyar los procesos de contratación en sus diferentes etapas en el área de gestión del desarrollo de la Alcaldía Local de Rafael Uribe Uribe.</t>
  </si>
  <si>
    <t>Suspension 13 dias a partir del 19 de junio-2018 Reinicio 03 de Julio</t>
  </si>
  <si>
    <t>CPS-046-2017</t>
  </si>
  <si>
    <t>CPS-138-2018</t>
  </si>
  <si>
    <t>CO1.PCCNTR.308187</t>
  </si>
  <si>
    <t>17-12-6429840</t>
  </si>
  <si>
    <t>POMPEYO HERNAN GARAVITO URREA</t>
  </si>
  <si>
    <t xml:space="preserve">SUBSIDIO TIPO C </t>
  </si>
  <si>
    <t>Prestar sus servicios profesionales para apoyar el seguimiento y apoyo de la supervisión de los proyectos de infraestructura sobre las metas establecidas en el plan de desarrollo local.</t>
  </si>
  <si>
    <t xml:space="preserve">Prestar los servicios técnicos de apoyo a la gestión en el manejo, control y salvaguardia del archivo de gestión de la alcaldía Local de Rafael Uribe Uribe </t>
  </si>
  <si>
    <t>CPS-047-2017</t>
  </si>
  <si>
    <t>17-12-6459834</t>
  </si>
  <si>
    <t>CPS-139-2018</t>
  </si>
  <si>
    <t>JEIMMY SOLEY QUIROGA RAMIREZ</t>
  </si>
  <si>
    <t>CO1.PCCNTR.316077</t>
  </si>
  <si>
    <t>NORMA ELENA GONZALEZ HERNANDEZ</t>
  </si>
  <si>
    <t>Prestar los servicios profesionales al grupo de gestión policiva y gestión del desarrollo apoyando la gestión e impulso de las actuaciones administrativas del área en cuanto al cobro persuasivo y su correspondiente envió a la oficina de ejecuciones fiscales de la secretaria distrital de hacienda para su cobro coactivo de acuerdo con las metas establecidas en los planes de gestión que adopte la Alcaldía Local sobre la materia, así como las metas y actividades contenidas en el plan de gestión de cartera de la Alcaldía local de Rafael Uribe Uribe.</t>
  </si>
  <si>
    <t>Prestar los servicios profesionales para apoyar en la elaboración de estudios previos y apoyar la supervisión de de los procesos adelantados para el funcionamiento de la entidad en el área de géstion de desarrollo local de la Alcaldía Local de Rafael Uribe Uribe.</t>
  </si>
  <si>
    <t>CPS-048-2017</t>
  </si>
  <si>
    <t>17-12-6388833</t>
  </si>
  <si>
    <t>GABRIEL TENJO TENJO</t>
  </si>
  <si>
    <t>LEIDY AGATHA ROSSIASCO VELASQUEZ</t>
  </si>
  <si>
    <t>CPS-049-2017</t>
  </si>
  <si>
    <t>CPS-140-2018</t>
  </si>
  <si>
    <t>17-12-6388730</t>
  </si>
  <si>
    <t>CO1.PCCNTR.315719</t>
  </si>
  <si>
    <t>Apoyar administrativamente y asistencialmente el area de contratación de la Alcaldía Local de Rafael Uribe Uribe</t>
  </si>
  <si>
    <t>CPS-050-2017</t>
  </si>
  <si>
    <t>17-12-6387774</t>
  </si>
  <si>
    <t>DEISY BORDA LOPEZ</t>
  </si>
  <si>
    <t>suspension 5 dias a partir 29 Oct.</t>
  </si>
  <si>
    <t>Prestar los servicios técnicos de apoyo al Área de Gestión del Desarrollo- Sistemas para el manejo de la plataforma Informática de las diferentes dependencias de la Alcaldía Local de Rafael Uribe Uribe.</t>
  </si>
  <si>
    <t>CPS-141-2018</t>
  </si>
  <si>
    <t>CO1.PCCNTR.317949</t>
  </si>
  <si>
    <t>CPS-051-2017</t>
  </si>
  <si>
    <t>17-12-6429924</t>
  </si>
  <si>
    <t>JANETH ANGELICA RIVERA GONZALEZ</t>
  </si>
  <si>
    <t>CPS-052-2017</t>
  </si>
  <si>
    <t>17-12-6429967</t>
  </si>
  <si>
    <t>CPS-142-2018</t>
  </si>
  <si>
    <t>CO1.PCCNTR.326261</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</si>
  <si>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de Rafael Uribe Uribe.Prestar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de Rafael Uribe Uribe.</t>
  </si>
  <si>
    <t>DAVID ERNESTO GUEVARA RINCON</t>
  </si>
  <si>
    <t>Apoyar tecnicamente las distintas etapas de los procesos de competencia de la Alcaldía Local para la depuración de actuaciones administrativas.</t>
  </si>
  <si>
    <t>Seleccion Abreviada Subasta Inversa</t>
  </si>
  <si>
    <t xml:space="preserve">Contrato de Comision </t>
  </si>
  <si>
    <t>CPS-053-2017</t>
  </si>
  <si>
    <t>19-4-9573622</t>
  </si>
  <si>
    <t xml:space="preserve">COMISIONISTAS AGROPUECUARIOS S.A -COMIAGRO S.A </t>
  </si>
  <si>
    <t>17-12-6430413</t>
  </si>
  <si>
    <t>SANDRA MILENA MORALES MORALES</t>
  </si>
  <si>
    <t>CPS-143-2018</t>
  </si>
  <si>
    <t>CPS-054-2017</t>
  </si>
  <si>
    <t>17-12-6430668</t>
  </si>
  <si>
    <t xml:space="preserve">DAIRO HERNAN CARDENAS URREGO </t>
  </si>
  <si>
    <t>Prestar los servicios profesionales especializados de apoyo de manera directa a la Alcaldía Local, para apoyar al alcalde de Rafael Uribe Uribe en temas de seguridad, prevención y convivencia ciudadana en la localidad y las demás funciones relacionadas con el despacho.</t>
  </si>
  <si>
    <t>3-1-2-02-02-03-0005-001</t>
  </si>
  <si>
    <t>CPS-056-2017</t>
  </si>
  <si>
    <t>17-12-6389177</t>
  </si>
  <si>
    <t>DIANE STEPHANIE ZAPATA CUELLAR</t>
  </si>
  <si>
    <t>CPS-144-2018</t>
  </si>
  <si>
    <t>18-12-7723929</t>
  </si>
  <si>
    <t>Apoyar tecnicamente las distintas etapas de procesos de competencia de las inspecciones de polica de la localidad según reparto.</t>
  </si>
  <si>
    <t>BOLSA DE PRODUCTOS</t>
  </si>
  <si>
    <t>CPS-057-2017</t>
  </si>
  <si>
    <t>17-12-6430758</t>
  </si>
  <si>
    <t>CPS-145-2018</t>
  </si>
  <si>
    <t>CPS-058-2017</t>
  </si>
  <si>
    <t>17-12-6430911</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</si>
  <si>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Rafael Uribe Uribe.</t>
  </si>
  <si>
    <t xml:space="preserve">INSPECCIONES DE POLICIA </t>
  </si>
  <si>
    <t>CPS-059-2017</t>
  </si>
  <si>
    <t>17-12-6431010</t>
  </si>
  <si>
    <t>CPS-146-2018</t>
  </si>
  <si>
    <t>18-12-7729100</t>
  </si>
  <si>
    <t>MAURICIO HERNANDEZ CACERES</t>
  </si>
  <si>
    <t>Apoyar la gestión documental de la Alcadía Local para la implementación del proceso de verificación, soporte y acompañamiento en el desarrollo de las actividades propias de los procesos y actuaciones administrativas existentes.</t>
  </si>
  <si>
    <t>CPS-060-2017</t>
  </si>
  <si>
    <t>17-12-6398063</t>
  </si>
  <si>
    <t>Prestar los servicios personales para apoyar las labores administrativas y operativas que se requieran dentro del trámite de las actuaciones administrativas del Area de Gestión Policiva de la Alcaldía Local de Rafael Uribe Uribe.</t>
  </si>
  <si>
    <t>CPS-147-2018</t>
  </si>
  <si>
    <t>18-12-7704365</t>
  </si>
  <si>
    <t>FREDDY ALEJANDRO CUINTACO PRIETO</t>
  </si>
  <si>
    <t>Prestar sus servicios para apoyar la realización, formulación, apoyo a la supervisión, seguimiento y evaluación del proyecto 1543 "Garantia y disfrute del espacio publico" contenido en el plan de desarrollo economico, social, ambiental y de obras publicas para la localidad de Rafael Uribe Uribe.</t>
  </si>
  <si>
    <t xml:space="preserve">Garantia y Disfrute del espacio Publico </t>
  </si>
  <si>
    <t>3-3-1-15-02-17-1543-00</t>
  </si>
  <si>
    <t>CPS-061-2017</t>
  </si>
  <si>
    <t>17-12-6393641</t>
  </si>
  <si>
    <t>LUIS ANTONIO  DUARTE MOLINA</t>
  </si>
  <si>
    <t>Prestar los servicios profesionales para apoyar la sustanciacion e impulso de las actuaciones administrativas sobre espacio publico,vendedores informales y establecimientos de comercio, como el apoyo en el desarrollode las funciones sobre Propiedad Horizontal, del Area de Gestion Policiva de la Alcaldia Local de Rafael Uribe Uribe</t>
  </si>
  <si>
    <t>CPS-148-2018</t>
  </si>
  <si>
    <t>CPS-062-2017</t>
  </si>
  <si>
    <t>17-12-6431702</t>
  </si>
  <si>
    <t>NESTOR AUGUSTO HERNANDEZ PIÑEROS</t>
  </si>
  <si>
    <t>3-3-1-15-07-45-1549-000</t>
  </si>
  <si>
    <t>CPS-063-2017</t>
  </si>
  <si>
    <t>17-12-6431821</t>
  </si>
  <si>
    <t>MARTHA LEONOR AGUILAR PARDO</t>
  </si>
  <si>
    <t>CPS-149-2018</t>
  </si>
  <si>
    <t>Prestar los servicios personales de apoyo a la gestión para apoyar el control de los canales de Comunicación de la Alcaldía Local Rafael Uribe Uribe.</t>
  </si>
  <si>
    <t>18-12-7713323</t>
  </si>
  <si>
    <t xml:space="preserve">CONSTANZA OLAYA SANTOS </t>
  </si>
  <si>
    <t>YALY ANDREA CADENA</t>
  </si>
  <si>
    <t xml:space="preserve">Prestar los servicios de apoyo a la gestión en labores administrativas y operativas que se requieran en el área de desarrollo almacen de la Alcaldia Local de Rafael Uribe Uribe. </t>
  </si>
  <si>
    <t>CPS-064-2017</t>
  </si>
  <si>
    <t>17-12-6431915</t>
  </si>
  <si>
    <t>FABIO ADRIAN JOYA OCAMPO</t>
  </si>
  <si>
    <t>578</t>
  </si>
  <si>
    <t>80</t>
  </si>
  <si>
    <t>Suspension 12 dias-reinicio 4 abril-2018</t>
  </si>
  <si>
    <t>CPS-065-2017</t>
  </si>
  <si>
    <t>CPS-150-2018</t>
  </si>
  <si>
    <t>17-12-6393877</t>
  </si>
  <si>
    <t>CO1.PCCNTR.322289</t>
  </si>
  <si>
    <t>JUAN NICOLAS SOLANO PEDRAZA</t>
  </si>
  <si>
    <t>Prestar sus servicios profesionales para apoyar la realización, formulación, apoyo técnico a la supervisión, seguimiento y evaluación de los proyectos de inversión 1545 "convivencia ciudadana y seguridadpara todos" y 1550 "accciones de fortalecimiento para la participación ciudadana y control social" en la oficina de planeación local del fondo de desarrollo local de Rafael Uribe Uribe.</t>
  </si>
  <si>
    <t>CPS-066-2017</t>
  </si>
  <si>
    <t>17-12-6394052</t>
  </si>
  <si>
    <t>CIN-170-2019</t>
  </si>
  <si>
    <t>Interventoria</t>
  </si>
  <si>
    <t>CO1.PCCNTR.987715</t>
  </si>
  <si>
    <t>CONSORCIO SOLUCIONES 3G</t>
  </si>
  <si>
    <t>CPS-151-2018</t>
  </si>
  <si>
    <t>901291371-3</t>
  </si>
  <si>
    <t xml:space="preserve">SOLVER PROYECTOS SAS
</t>
  </si>
  <si>
    <t>18-12-7707309</t>
  </si>
  <si>
    <t xml:space="preserve">JESSICA PAOLA TEHERAN MIRANDA  </t>
  </si>
  <si>
    <t>Prestar los servicios profesionales como abogado para apoyar al Fondo de Desarrollo Local en el ánalisis, revisión, trámite y respuesta de tutelas, proposiciones, conciliaciones, solicitudes de entes de control, corporaciones Públicas y los conceptos juridicos que se le soliciten</t>
  </si>
  <si>
    <t>901.124.209-3</t>
  </si>
  <si>
    <t>INTERVENTORIA TECNICA-ADMINISTRATIVA FINANCIERA ECONOMICA JURIDICA CONTABLE AMBIENTAL DE SEGURIDAD SALUD EN EL TRABAJO (SST-SGA), SOCIAL AL CONTRATO CUYO OBJETO ES “CONTRATAR A PRECIOS UNITARIOS FIJOS SIN FORMULA DE REAJUSTE LAS OBRAS PARA EL CONTROL DE SITIOS INESTABLES Y REALIZAR MANTENIMIENTO Y/O MEJORAMIENTO DE OBRAS DE MITIGACION DE LA LOCALIDAD DE OBRAS DE MITIGACION DE LA LOCALIDAD DE RAFAEL URIBE URIBE</t>
  </si>
  <si>
    <t>CPS-067-2017</t>
  </si>
  <si>
    <t>17/09/2018-28/12/2018</t>
  </si>
  <si>
    <t>568-702</t>
  </si>
  <si>
    <t>17-12-6394156</t>
  </si>
  <si>
    <t>545-669</t>
  </si>
  <si>
    <t>Prestar sus servicios profesionales especializados para apoyar el seguimiento, coordinación y apoyo a la supervisión de los proyectos y en temas referentes a planeación estratégica sobre las metas establecidas en el Plan De Desarrollo Local y lo referente a la gestión de desarrollo local de la Alcaldía Local de Rafael Uribe Uribe</t>
  </si>
  <si>
    <t>CPS-068-2017</t>
  </si>
  <si>
    <t>17-12-6393561</t>
  </si>
  <si>
    <t>PEDRO WILMAN BERNAL REY</t>
  </si>
  <si>
    <t>21. Consultoria (Interventoria)</t>
  </si>
  <si>
    <t>CPS-152-2018</t>
  </si>
  <si>
    <t xml:space="preserve">INFRAESTRUCTURA / Interventoria COP-233-2018 PROCOPAL S.A </t>
  </si>
  <si>
    <t>CPS-069-2017</t>
  </si>
  <si>
    <t>17-12-6432028</t>
  </si>
  <si>
    <t>MANUEL TORRES FAJARDO</t>
  </si>
  <si>
    <t>Prestar los servicios profesionales ESPECIALIZADOS COMO ABOGADO PARA APOYAR EL DESPACHO DEL ALCALDE LOCAL EN EL ANALISIS Y REVISIÓN PARA LA SUSCRIPCIÓN DE LOS ACTOS ADMINISTRATIVOS Y EN GENERAL LOS DOCUMENTOS QUE SE GENERAN EN EL ÁREA DE GESTIÓN POLICIVA DE LA ALCALDIA LOCAL DE RAFAEL URIBE URIBE</t>
  </si>
  <si>
    <t>3G INGENIERIA AVANZADA SAS</t>
  </si>
  <si>
    <t>CPS-070-2017</t>
  </si>
  <si>
    <t>901.116.527-7</t>
  </si>
  <si>
    <t>17-12-6432113</t>
  </si>
  <si>
    <t>CARLOS RODOLFO CABRERA BALLESTEROS</t>
  </si>
  <si>
    <t>Prestar sus servicios profesionales especializados para apoyar el seguimiento, coordinación y apoyo a la supervisión de los proyectos y en temas referentes a planeación estratégica sobre las metas establecidas en el Plan de Desarrollo Local y lo referente al Área de Gestión de Desarrollo de la Alcaldía Local.</t>
  </si>
  <si>
    <t>CPS-153-2018</t>
  </si>
  <si>
    <t>18-12-7715085</t>
  </si>
  <si>
    <t>MARIA VICTORIA BARBOSA SILVA</t>
  </si>
  <si>
    <t>CPS-071-2017</t>
  </si>
  <si>
    <t>Apoyar administrativa y asistencialmente a las inspecciones de policia de la localidad</t>
  </si>
  <si>
    <t>17-12-6388905</t>
  </si>
  <si>
    <t>ANGELA PATRICIA VILLALOBOS BERNAL</t>
  </si>
  <si>
    <t>664</t>
  </si>
  <si>
    <t>CPS-072-2017</t>
  </si>
  <si>
    <t>17-12-6389583</t>
  </si>
  <si>
    <t>LUIS EDUARDO BRAVO MARIÑO</t>
  </si>
  <si>
    <t>CPS-073-2017</t>
  </si>
  <si>
    <t>Apoyo a la gestion publica local</t>
  </si>
  <si>
    <t>17-12-6389452</t>
  </si>
  <si>
    <t>JONATHAN ANDRES MORENO MORALES</t>
  </si>
  <si>
    <t>Prestar sus servicios profesionales para apoyar la realización, la formulación, apoyo a la supervisión, seguimiento y evaluación del proyecto 1543 denominado “Garantía y disfrute del espacio público” contenido en el Plan de Desarrollo Económico, Social, Ambiental y de obras Públicas para la Localidad de Rafael Uribe Uribe.</t>
  </si>
  <si>
    <t>3.3.1.15.07.45.1543.00</t>
  </si>
  <si>
    <t>YULLY ANDREA CARREÑO OBANDO</t>
  </si>
  <si>
    <t>INSPECIONES DE POLICIA</t>
  </si>
  <si>
    <t>CPS-154-2018</t>
  </si>
  <si>
    <t>CPS-074-2017</t>
  </si>
  <si>
    <t>17-12-6389035</t>
  </si>
  <si>
    <t>LAURA NATALIA VALENCIA</t>
  </si>
  <si>
    <t>Prestar sus servicios profesionales para el apoyo del seguimiento, supervisión de los proyectos y en temas referentes a planeación estratégica sobre las metas establecidas en el Plan de Desarrollo Local y lo referente a la Gestión de Desarrollo de la Alcaldía Local de Rafael Uribe Uribe.</t>
  </si>
  <si>
    <t>CPS-075-2017</t>
  </si>
  <si>
    <t>17-12-6389319</t>
  </si>
  <si>
    <t>ELCY AUDOR BECERRA</t>
  </si>
  <si>
    <t>3-1-1-15-07-45-1549-000</t>
  </si>
  <si>
    <t>CPS-155-2018</t>
  </si>
  <si>
    <t>CPS-076-2017</t>
  </si>
  <si>
    <t>17-12-6432267</t>
  </si>
  <si>
    <t>Prestar los servicios personales de apoyo a la gestión en la ejecución de las actividades administrativas y operativas que se adelanten en el área de gestión policiva de la Alcaldía Local de Rafael Uribe Uribe</t>
  </si>
  <si>
    <t xml:space="preserve">INFRAESTRUCTURA </t>
  </si>
  <si>
    <t>MIC-174-2019</t>
  </si>
  <si>
    <t>CPS-077-2017</t>
  </si>
  <si>
    <t>CPS-156-2018</t>
  </si>
  <si>
    <t>17-12-6393715</t>
  </si>
  <si>
    <t>CO1.PCCNTR.326824</t>
  </si>
  <si>
    <t>LAURA NATALIA VALENCIA ORTIZ</t>
  </si>
  <si>
    <t>Prestar los servicios profesionales para apoyar y fortalecer el sistema integrado de Gestión (procesos de calidad, MECI Y PIGA) de la Alcaldía Local de Rafael Uribe Uribe.</t>
  </si>
  <si>
    <t xml:space="preserve">Prestar sus servicios profesionales para apoyar la realización, la formulación, apoyo técnico a la supervisión, seguimiento y evaluación de los proyectos de inversión 1546 recuperación de recursos ambientales de la localidad,  1547 acciones de agricultura urbana y 1548 cuidado y manejo de mascotas, en la oficina de planeación prestar sus servicios profesionales para apoyar la realización, la formulación, apoyo técnico a la supervisión, seguimiento y evaluación de los proyectos de inversión. </t>
  </si>
  <si>
    <t>Recuperación de los recursos ambientales de los localidad</t>
  </si>
  <si>
    <t>3-3-1-15-06-38-1546-00</t>
  </si>
  <si>
    <t>CPS-078-2017</t>
  </si>
  <si>
    <t>17-12-6432513</t>
  </si>
  <si>
    <t>Prestar los servicios profesionales especializados, como abogado para apoyar los procesos de contratación en sus diferentes etapas al Área de Gestión del Desarrollo de la Alcaldía Local de Rafael Uribe Uribe.</t>
  </si>
  <si>
    <t>CPS-157-2018</t>
  </si>
  <si>
    <t>CPS-079-2017</t>
  </si>
  <si>
    <t>17-12-6393782</t>
  </si>
  <si>
    <t>Prestar los servicios profesionales para apoyar las liquidaciones de los contratos e incumplimientos y demás asuntos de temas contractuales que requiera el Área de Gestión del Desarrollo de la Alcaldía Local de Rafael Uribe Uribe.</t>
  </si>
  <si>
    <t>Apoyo a la gestion publica locañ</t>
  </si>
  <si>
    <t>CPS-158-2018</t>
  </si>
  <si>
    <t>18-12-7721772</t>
  </si>
  <si>
    <t xml:space="preserve">MAUREE JULIETH GUARNIZO DEBIA </t>
  </si>
  <si>
    <t>Servicios profesionales para la operación, prestación,  seguimiento y  cumplimiento de los procedimientos administrativos, operativos y programaticos del servicio social apoyo económico tipo C</t>
  </si>
  <si>
    <t>CPS-080-2017</t>
  </si>
  <si>
    <t xml:space="preserve">GESTION DE RIESGOS </t>
  </si>
  <si>
    <t>17-12-6397816</t>
  </si>
  <si>
    <t>ANA GRACIELA CUBILLOS MORENO</t>
  </si>
  <si>
    <t>716</t>
  </si>
  <si>
    <t>680</t>
  </si>
  <si>
    <t>CPS-081-2017</t>
  </si>
  <si>
    <t>17-12-6445672</t>
  </si>
  <si>
    <t xml:space="preserve">Convivencia ciudaddana y seguridad para todos </t>
  </si>
  <si>
    <t>3-3-1-15-03-19-1545-000</t>
  </si>
  <si>
    <t>CPS-082-2017</t>
  </si>
  <si>
    <t>17-12-6445761</t>
  </si>
  <si>
    <t>EDGAR SOTO TORRES</t>
  </si>
  <si>
    <t xml:space="preserve">DAGOBERTO CASTILLO REYES </t>
  </si>
  <si>
    <t xml:space="preserve">SEGURIDAD Y CONVIVENCIA CIUDADANA </t>
  </si>
  <si>
    <t>CPS-084-2017</t>
  </si>
  <si>
    <t>17-12-6445820</t>
  </si>
  <si>
    <t>JEYMI ALEJANDRA LUGO GARRIDO</t>
  </si>
  <si>
    <t>CPS-159-2018</t>
  </si>
  <si>
    <t>18-12-7730103</t>
  </si>
  <si>
    <t xml:space="preserve">WIDMAR GUEVARA HENAO  </t>
  </si>
  <si>
    <t>CPS-085-2017</t>
  </si>
  <si>
    <t>17-12-6445857</t>
  </si>
  <si>
    <t>CPS-086-2017</t>
  </si>
  <si>
    <t>17-12-6445885</t>
  </si>
  <si>
    <t>ADRIANA CAROLINA ESCOBAR GONZALEZ</t>
  </si>
  <si>
    <t>CSU-160-2018</t>
  </si>
  <si>
    <t>CPS-087-2017</t>
  </si>
  <si>
    <t>17-12-6446267</t>
  </si>
  <si>
    <t>TATIANA MIREYA SANCHEZ MENESES</t>
  </si>
  <si>
    <t>CPS-161-2018</t>
  </si>
  <si>
    <t>CPS-088-2017</t>
  </si>
  <si>
    <t>18-12-7725651</t>
  </si>
  <si>
    <t>ISRAEL ANDRÉS RODRÍGUEZ PIRAJAN</t>
  </si>
  <si>
    <t>17-12-6446334</t>
  </si>
  <si>
    <t>DAVID ERNESTO GUEVARA</t>
  </si>
  <si>
    <t>Servicios profesionales para apoyar la realización, formulación, apoyo a la supervisión, seguimiento y evaluación del proyecto 1538 obras de mitigación</t>
  </si>
  <si>
    <t>CPS-089-2017</t>
  </si>
  <si>
    <t>17-12-6446389</t>
  </si>
  <si>
    <t>DIANA PILAR LUNA JIMÉNEZ</t>
  </si>
  <si>
    <t>597</t>
  </si>
  <si>
    <t xml:space="preserve">PRENSA </t>
  </si>
  <si>
    <t>568</t>
  </si>
  <si>
    <t>91</t>
  </si>
  <si>
    <t>331</t>
  </si>
  <si>
    <t>CPS-090-2017</t>
  </si>
  <si>
    <t>17-12-6446445</t>
  </si>
  <si>
    <t>LUIS CARLOS RAMIRO ERALFO ACERO ESCOBAR</t>
  </si>
  <si>
    <t>CPS-162-2018</t>
  </si>
  <si>
    <t>Prestar sus servicios profesionales para apoyar la realización, la formulación, apoyo a la supervisión, seguimiento y evaluación del proyecto 1544 denominado “Malla Vial local y Espacio Público” contenido en el Plan De Desarrollo Económico, Social, Ambiental Y de Obras Públicas para la localidad de Rafael Uribe Uribe.</t>
  </si>
  <si>
    <t>Malla vial espacio publico</t>
  </si>
  <si>
    <t>3.3.1.15.02.18.1544.00</t>
  </si>
  <si>
    <t>CPS-091-2017</t>
  </si>
  <si>
    <t>17-12-6446538</t>
  </si>
  <si>
    <t>Prestar los servicios profesionales para apoyar el Área de Gestión del Desarrollo en la coordinación y diseño de estrategias que coadyuven al fortalecimiento institucional en las diferentes actividades que realiza la Alcaldía Local Rafael Uribe Uribe.</t>
  </si>
  <si>
    <t>18-12-7707608</t>
  </si>
  <si>
    <t xml:space="preserve">JINETH MARYORI PRIETO RODRIGUEZ </t>
  </si>
  <si>
    <t>RICARDO EMIRO ALDANA ALVARADO</t>
  </si>
  <si>
    <t>Apoyar juridicamente la ejecución de las acciones para la depuración de actuaciones administrativas que cursan en la alcaldía local</t>
  </si>
  <si>
    <t>CPS-092-2017</t>
  </si>
  <si>
    <t>17-12-6446652</t>
  </si>
  <si>
    <t>MARIO MORENO LOSADA</t>
  </si>
  <si>
    <t>604</t>
  </si>
  <si>
    <t>Prestar los servicios profesionales para apoyar el Área de Gestión Policiva en los procesos técnicos relacionados con las actuaciones administrativas sobre espacio público, vendedores informales y establecimientos de comercio de la Alcaldía Local de Rafael Uribe Uribe</t>
  </si>
  <si>
    <t>CPS-093-2017</t>
  </si>
  <si>
    <t>17-12-6446747</t>
  </si>
  <si>
    <t>Prestar los servicios profesionales apoyando las actividades administrativas de seguimiento y control a los procesos contractuales y apoyo a las liquidaciones de los contratos de la Alcaldia Local de Rafael Uribe Uribe</t>
  </si>
  <si>
    <t>CSU-163-2018</t>
  </si>
  <si>
    <t>CPS-094-2017</t>
  </si>
  <si>
    <t>17-12-6446832</t>
  </si>
  <si>
    <t>CPS-164-2018</t>
  </si>
  <si>
    <t>18-12-7712231</t>
  </si>
  <si>
    <t>JUAN DAVID REYES MONTAÑEZ</t>
  </si>
  <si>
    <t>CPS-096-2017</t>
  </si>
  <si>
    <t>17-12-6447188</t>
  </si>
  <si>
    <t>LEIDY TATIANA PELAEZ RODRIGUEZ</t>
  </si>
  <si>
    <t>Apoyar la gestión documental de la Alcaldía Local para la implementación del proceso de verificación, soporte y acompañamiento en el desarrollo de las actividades propias de los procesos y actuaciones administrativas y existentes.</t>
  </si>
  <si>
    <t>590</t>
  </si>
  <si>
    <t>560</t>
  </si>
  <si>
    <t>CPS-097-2017</t>
  </si>
  <si>
    <t xml:space="preserve">NORMA ROCIO MARTINEZ ARIAS </t>
  </si>
  <si>
    <t>17-12-6463424</t>
  </si>
  <si>
    <t>Prestar los servicios personales de apoyo a la gestion necesarios para la ejecución de las actividades comunitarias propias del Despacho de La Alcaldía Local de Rafael Uribe Uribe.</t>
  </si>
  <si>
    <t>CSU-165-2018</t>
  </si>
  <si>
    <t>CPS-098-2017</t>
  </si>
  <si>
    <t>17-12-6463636</t>
  </si>
  <si>
    <t>ANA SILVIA OSORIO CASALLAS</t>
  </si>
  <si>
    <t>CPS-166-2018</t>
  </si>
  <si>
    <t>18-12-7706439</t>
  </si>
  <si>
    <t xml:space="preserve">JOSE ANTONIO SARMIENTO RUIZ </t>
  </si>
  <si>
    <t>CPS-099-2017</t>
  </si>
  <si>
    <t xml:space="preserve">Prestar los servicios personales de apoyo a la gestión para la conducción de los vehículos livianos que le sean asignados y que se encuentren al servicios de la Alcaldía local de Rafael Uribe Uribe. </t>
  </si>
  <si>
    <t>17-12-6463527</t>
  </si>
  <si>
    <t>28/09/2018-31/12/2018</t>
  </si>
  <si>
    <t>592-718</t>
  </si>
  <si>
    <t>567-676</t>
  </si>
  <si>
    <t>CPS-100-2017</t>
  </si>
  <si>
    <t>17-12-6463685</t>
  </si>
  <si>
    <t>LILIANA SIERRA</t>
  </si>
  <si>
    <t>CPS-167-2018</t>
  </si>
  <si>
    <t>CPS-101-2017</t>
  </si>
  <si>
    <t>17-12-6447295</t>
  </si>
  <si>
    <t>CPS-102-2017</t>
  </si>
  <si>
    <t>17-12-6447692</t>
  </si>
  <si>
    <t>NATALlA NAVARRETE JIMENEZ</t>
  </si>
  <si>
    <t>CPS-168-2018</t>
  </si>
  <si>
    <t>Prestar los servicios como profesionales como abogado para apoyar los proceos de contratcion en susdiferentes etapas al Area de Gestion del Desarrollode la Alcaldia Local Rafael Uribe Uribe.</t>
  </si>
  <si>
    <t>18-12-7707067</t>
  </si>
  <si>
    <t>ELVER ANDRES CHITIVA JIMENEZ</t>
  </si>
  <si>
    <t>Servicos técnicos para apoyar a la alcaldía en formulación, seguimiento y ejecución relacionado con comunicación y control de medios</t>
  </si>
  <si>
    <t>CPS-103-2017</t>
  </si>
  <si>
    <t>17-12-6550410</t>
  </si>
  <si>
    <t>MARLEN LANCHEROS MONTAÑO</t>
  </si>
  <si>
    <t>Prestar los servicios profesionales en derecho a la Alcaldía Local de Rafael Uribe Uribe para apoyar el trámite de todas las solicitudes y requerimientos relacionados con los diferentes entes de control y las corporaciones públicas, así como la Secretaria Jurídica Distrital</t>
  </si>
  <si>
    <t>CPS-169-2018</t>
  </si>
  <si>
    <t>Mínima cuantía</t>
  </si>
  <si>
    <t>CO1.PCCNTR.373544</t>
  </si>
  <si>
    <t>CPS-104-2017</t>
  </si>
  <si>
    <t>17-12-6499265</t>
  </si>
  <si>
    <t>MARGARITA LILIANA  FLECHTER DURAN</t>
  </si>
  <si>
    <t>Prestar los servicios profesional para apoyar la sustanciacion e impulso de las actuaciones adminsitrativas sobre espacio publico, vendedores informales y establecimientos de comercio, como el apoyoen el desarrollo de las funciones sobre propiedad horizontal, del area gestion policiva de la Alcaldia Local de Rafael Uribe Uribe.</t>
  </si>
  <si>
    <t>MULTISERVICIOS JOJMA S.A.S</t>
  </si>
  <si>
    <t>CPS-105-2017</t>
  </si>
  <si>
    <t>17-12-6499648</t>
  </si>
  <si>
    <t>Prestar los servicios profesionales para la operación, prestación, seguimiento y cumplimiento de los procedimientos administrativos, operativos y programáticos del servicio social Apoyo Económico Tipo C, que contribuyan a la garantía de los derechos de la poblacion mayor en el marco de la politica publica social para el envejecimiento y la vejez en el Distrito Capital a cargo de la Alcaldia Rafael Uribe Uribe.</t>
  </si>
  <si>
    <t>Contratar el servicio de apoyo logistico para el proceso dialogos ciudadanos y rendicion de cuentas en la localidad de rafael uribe uribe</t>
  </si>
  <si>
    <t>CPS-106-2017</t>
  </si>
  <si>
    <t xml:space="preserve">Selección abreviada </t>
  </si>
  <si>
    <t xml:space="preserve">Acciones de fortalecimiento para la participacion ciudadana y control social </t>
  </si>
  <si>
    <t>Orden TVCCE 16615</t>
  </si>
  <si>
    <t>SEGURIDAD Y CONVICENCIA CIUDADANA</t>
  </si>
  <si>
    <t>3-3-1-15-07-45-1550-00</t>
  </si>
  <si>
    <t>UNIÓN TEMPORAL SERVI EFICIENTE 2016</t>
  </si>
  <si>
    <t>COOPERATIVA SERVIACTIVA</t>
  </si>
  <si>
    <t>830073512-3</t>
  </si>
  <si>
    <t>Celebrar el acuerdo marco de precios para la prestación del servicio integral de aseo y cafetería incluida la maquinaria, los equipos necesarios para el desarrollo del mismo el suministro de insumos para las dependencias de la Alcaldía Local de Rafael Uribe Uribe.</t>
  </si>
  <si>
    <t>49. Otros Servicios</t>
  </si>
  <si>
    <t>Liquidado</t>
  </si>
  <si>
    <t>Suspension de 17 dias a partir del 23/03/2018
Liquidado 10/07/2018</t>
  </si>
  <si>
    <t>CS-170-2018</t>
  </si>
  <si>
    <t>Seguros</t>
  </si>
  <si>
    <t>CO1.PCCNTR.378531</t>
  </si>
  <si>
    <t>POSITIVA COMPAÑIA DE SEGUROS S.A.</t>
  </si>
  <si>
    <t xml:space="preserve"> - </t>
  </si>
  <si>
    <t>Contratar los seguros que ampare los intereses patrimoniales actuales y futuros, asi como los bienes de propiedad del fondo de desarrolllo local de rafael uribe uribe, que esten bajo su responsabilidad y custodia y aquellos que sean adquiridos para desarrollar las funciones inherentes a su actividad, asi como el seguro de vida grupo ediles de la localidad y cualquier otra poliza de seguros que requiera la entidad en el desarrollo de su actividad</t>
  </si>
  <si>
    <t>Funcionamiento / Mantenimiento entidad.</t>
  </si>
  <si>
    <t>3.1.02.05.01.0000.00 / 3.1.2.02.05.01</t>
  </si>
  <si>
    <t>01/23/2018</t>
  </si>
  <si>
    <t xml:space="preserve">Seguro de vida Ediles </t>
  </si>
  <si>
    <t>3-1-2-02-06-04-0000-00</t>
  </si>
  <si>
    <t>72- Contrato de Seguros</t>
  </si>
  <si>
    <t>CS-171-2018</t>
  </si>
  <si>
    <t>CO1.PCCNTR.378529</t>
  </si>
  <si>
    <t xml:space="preserve">LA PREVISORA COMPAÑIA DE SEGUROS S.A. </t>
  </si>
  <si>
    <t>SERVIACTIVA SOLUCIONES ADMINISATRATIVAS SAS</t>
  </si>
  <si>
    <t>900488963-7</t>
  </si>
  <si>
    <t>Contratar el programa de seguros generales para proteger los bienes e intereses patrimoniales del fondo de desarrollo local de rafael uribe uribe</t>
  </si>
  <si>
    <t>Seguros Entidad</t>
  </si>
  <si>
    <t>3-1-2-02-06-01-0000-00</t>
  </si>
  <si>
    <t>524</t>
  </si>
  <si>
    <t>501</t>
  </si>
  <si>
    <t>42</t>
  </si>
  <si>
    <t>127</t>
  </si>
  <si>
    <t>SERVINUTRIR SAS</t>
  </si>
  <si>
    <t>830086392-2</t>
  </si>
  <si>
    <t>CSU-172-2018</t>
  </si>
  <si>
    <t>Suministro</t>
  </si>
  <si>
    <t>KEY MARKET S.A.S</t>
  </si>
  <si>
    <t>Suministro de toner originales para las impresoras en servicio de la Alcaldia de Rafel Uribe Uribe</t>
  </si>
  <si>
    <t>Gastos Computador</t>
  </si>
  <si>
    <t>3-1-2-01-02-00-0000-00</t>
  </si>
  <si>
    <t>48.Otros suministros</t>
  </si>
  <si>
    <t>CAR-107-2017</t>
  </si>
  <si>
    <t>17-12-6695263</t>
  </si>
  <si>
    <t>Contratar el arrendaiento de n rea e sirva coo estacionaiento de los veclos y la ainaria esada a caro del Fondo de Desarrollo Local de Rafael Uribe Uribe.</t>
  </si>
  <si>
    <t>01/30/2018</t>
  </si>
  <si>
    <t>CPS-174-2018</t>
  </si>
  <si>
    <t>Licitacion Publica</t>
  </si>
  <si>
    <t>CO1.PCCNTR.417334</t>
  </si>
  <si>
    <t>VIGIAS DE COLOMBIA SRL LTDA</t>
  </si>
  <si>
    <t>Liquidado-14/06/2018</t>
  </si>
  <si>
    <t xml:space="preserve">William Villamil </t>
  </si>
  <si>
    <t>MC-108-2017</t>
  </si>
  <si>
    <t>4 4. Mínima cuantía</t>
  </si>
  <si>
    <t>Contratar la prestacion de servicios especializados de vigilancia, medios tecnologicos y seguridad privada , para la Alcaldia Local de Rafael uribe Uribe, de modo que se logre la proteccion y custodia de las personas y los bienes muebles e inmuebles sobre los que legalmente es o llegare a ser responsable</t>
  </si>
  <si>
    <t>17-13-6856964</t>
  </si>
  <si>
    <t xml:space="preserve">SERTCO LTDA S&amp;S </t>
  </si>
  <si>
    <t>830080796-7</t>
  </si>
  <si>
    <t>484-485-354</t>
  </si>
  <si>
    <t>10/05/2018-08/02/2019</t>
  </si>
  <si>
    <t xml:space="preserve">PRESTAR  SERVICIO DE OUTSOURCING PARA EL CENTRO DE FOTOCOPIADO DE LA ALCALDIA LOCAL Y LA JUNTA ADMINISTRADORA LOCAL DE RAFAEL URIBE URIBE </t>
  </si>
  <si>
    <t>Materiales y suministro /Apoyo Económico tipo C.</t>
  </si>
  <si>
    <t xml:space="preserve">3.1.2.0.04 / 3.3.1.15.01.03.1536 </t>
  </si>
  <si>
    <t>484-485</t>
  </si>
  <si>
    <t>470-471</t>
  </si>
  <si>
    <t>492-493-245</t>
  </si>
  <si>
    <t>Mantenimiento entidad-Malla vial local y espacio publico</t>
  </si>
  <si>
    <t>3-1-2-02-05-01-0000-00--3-3-1-15-02-18-1544-00</t>
  </si>
  <si>
    <t>5/02/2019-22/05/2019</t>
  </si>
  <si>
    <t>245-569</t>
  </si>
  <si>
    <t>354-564</t>
  </si>
  <si>
    <t>6 mar. 2018/30 mayo.2018</t>
  </si>
  <si>
    <t>45-90</t>
  </si>
  <si>
    <t>Liquidado 30-07-2018</t>
  </si>
  <si>
    <t>2019/02/05-22/05/2019</t>
  </si>
  <si>
    <t>EL CONTRATISTA SE OBLIGA CON EL FONDO DE DESARROLLO LOCAL DE RAFAEL URIBE URIBE A PRESTAR SUS SERVICIOS PERSONALES PARA APOYAR LA GESTION LOCAL Y TERRITORIAL DE LOS TEMAS DE SEGURIDAD Y CONVIVENCIA CIUDADANA .</t>
  </si>
  <si>
    <t>MIC-109-2017</t>
  </si>
  <si>
    <t>17-13-6913251</t>
  </si>
  <si>
    <t>GPS ELECTRONICS LTDA</t>
  </si>
  <si>
    <t>900092491-1</t>
  </si>
  <si>
    <t>Prestación del servicio de diagnóstico, mantenimiento preventivo y correctivo, incluye el suministro e instalación de equipos nuevos para la puesta en funcionamiento del sistema de bombeo de agua potable de las instalaciones de la Alcaldía Local de Rafael Uribe Uribe</t>
  </si>
  <si>
    <t>43 - Suministro de servicio de vigilancia</t>
  </si>
  <si>
    <t>$9.347.450</t>
  </si>
  <si>
    <t>3.1.02.05.01.0000.00</t>
  </si>
  <si>
    <t>CPS-175-2018</t>
  </si>
  <si>
    <t xml:space="preserve">Israel Andres Rodriguez </t>
  </si>
  <si>
    <t>CSU-110-2017</t>
  </si>
  <si>
    <t>FLORES Y ALVAREZ SAS</t>
  </si>
  <si>
    <t>807003866-2</t>
  </si>
  <si>
    <t xml:space="preserve">Prestar el servicio integral de aseo y cafeteria incluida la maquinaria, los equipos necesario spar ael desarrollo del mismo y el suministro de insumos para las dependencias de la Alcaldia Local de Rafael Uribe Uribe y la Junta Administradora Local </t>
  </si>
  <si>
    <t>17-13-6912322</t>
  </si>
  <si>
    <t>HF TEXTILES Y MANUFACTURAS S.A.S.</t>
  </si>
  <si>
    <t>830050882-4</t>
  </si>
  <si>
    <t xml:space="preserve">CONTRATAR LA ADQUISICION DE CHAQUETAS INSTITUCIONALES PARA LOS SERVIDORES PUBLICOS QUE PRESTAN SUS SERVICIOS PARA LA ALCALDIA LOCAL DE RAFEL URIBE URIBE.  </t>
  </si>
  <si>
    <t>Mantenimienro de la Entidad</t>
  </si>
  <si>
    <t>18/10/2018 - 16/04/2019</t>
  </si>
  <si>
    <t>611 - 308</t>
  </si>
  <si>
    <t>591-366</t>
  </si>
  <si>
    <t>60</t>
  </si>
  <si>
    <t>CPS-111-2017</t>
  </si>
  <si>
    <t>17-13-6917095</t>
  </si>
  <si>
    <t>NANCY VILLALBA VELASQUEZ</t>
  </si>
  <si>
    <t>44 - Suministro de servicio de aseo</t>
  </si>
  <si>
    <t>MARIA JANNETH ROMERO SABOGAL</t>
  </si>
  <si>
    <t>CONTRATAR LA IMPRESIÓN DE CARNES INSTITUCIONALES  Y  ADHESIVOS  DE SELLAMIENTO PARA USO DE LA ALCALDIA LOCAL DE RAFAEL URIBE URIBE</t>
  </si>
  <si>
    <t>3-1-2-02-04-00-0000-00</t>
  </si>
  <si>
    <t>CSU-112-2017</t>
  </si>
  <si>
    <t>Proceso desierto</t>
  </si>
  <si>
    <t>Compraventa Instrumentos musicales</t>
  </si>
  <si>
    <t>17-13-6924888</t>
  </si>
  <si>
    <t>HELP SOLUCIONES INFORMATICAS HSI SAS</t>
  </si>
  <si>
    <t>900686378-7</t>
  </si>
  <si>
    <t>CONTRATAR EL MANTENIMIENTO PREVENTIVO Y CORRECTIVO INCLUIDO EL SUMINISTRO DE REPUESTOS PARA LOS EQUIPOS DE COMPUTO DE PROPIEDAD DEL FONDO DE DESARROLLO LOCAL DE RAFAEL URIBE URIBE</t>
  </si>
  <si>
    <t>Nixon Pabon</t>
  </si>
  <si>
    <t>AMP-113-2017</t>
  </si>
  <si>
    <t>2 2. Selección abreviada</t>
  </si>
  <si>
    <t>Orden TVCCE 19199</t>
  </si>
  <si>
    <t>JARGU S.A. CORREDORES DE SEGUROS</t>
  </si>
  <si>
    <t>800018165-8</t>
  </si>
  <si>
    <t>Los bienes e intereses patrimoniales del FONDO DE DESARROLLO LOCAL DE RAFAEL URIBE URIBE se encuentran expuestos a una gran cantidad de riesgos, que en el evento de materializase, producirían un detrimento al patrimonio de la Entidad, razón por la cual es obligación de las Entidades del Estado asegurar sus bienes e intereses patrimoniales, a través de la celebración de contratos de seguros, a fin de proteger su patrimonio contra la mayor cantidad de riesgos a los cuales se encuentra expuesto.</t>
  </si>
  <si>
    <t>Funcionamiento / Seguros Entidad</t>
  </si>
  <si>
    <t>3.1.2.02.06.01.0000.00</t>
  </si>
  <si>
    <t>Desierto</t>
  </si>
  <si>
    <t>Rosalba Rubio</t>
  </si>
  <si>
    <t>CCV-177-2018</t>
  </si>
  <si>
    <t xml:space="preserve">MC-114-2017 </t>
  </si>
  <si>
    <t>Compraventa</t>
  </si>
  <si>
    <t>CPS-205-2019</t>
  </si>
  <si>
    <t>CO1.PCCNTR.478890</t>
  </si>
  <si>
    <t>CO1.BDOS.203005</t>
  </si>
  <si>
    <t>COMSISTELCO S.A.S</t>
  </si>
  <si>
    <t xml:space="preserve">MANUEL VICENTE PIÑEROS GARCIA </t>
  </si>
  <si>
    <t>830007379-9</t>
  </si>
  <si>
    <t>Contratar el Mantenimiento, recarga y compra de extintores para las distintas dependencias y vehículos de propiedad del Fondo de Desarrollo Local de Rafael Uribe Uribe</t>
  </si>
  <si>
    <t>Adquisicion, instalacion, configuracion y puesta en funcionamiento una UPS Y UN AIRE acondicionado para la Alcaldia Local de Rafael Uribe Uribe</t>
  </si>
  <si>
    <t>Liquidado-09/02/2017</t>
  </si>
  <si>
    <t>121.Compra venta (Bienes Muebles)</t>
  </si>
  <si>
    <t>SAMC-115-2017</t>
  </si>
  <si>
    <t>17-11-6956968</t>
  </si>
  <si>
    <t>POSITIVA COMPAÑÍA DE SEGUROS</t>
  </si>
  <si>
    <t>860011153-6</t>
  </si>
  <si>
    <t>CONTRATAR UNA PÓLIZA COLECTIVA DE SEGURO DE VIDA PARA LOS EDILES DEL FONDO DE DESARROLLO LOCAL DE RAFAEL URIBE URIBE.</t>
  </si>
  <si>
    <t>CPS-207-2019</t>
  </si>
  <si>
    <t xml:space="preserve">Funcionamiento / Seguros Vida Ediles </t>
  </si>
  <si>
    <t xml:space="preserve">Minima cuantia </t>
  </si>
  <si>
    <t xml:space="preserve"> 3-1-2-02-04-00-0000-00</t>
  </si>
  <si>
    <t xml:space="preserve"> 3-1-2-02-04-0000-00</t>
  </si>
  <si>
    <t>CPS-178-2018</t>
  </si>
  <si>
    <t>CO1.PCCNTR.1006323</t>
  </si>
  <si>
    <t>CO1.PCCNTR.425122</t>
  </si>
  <si>
    <t>MIGUEL ANGEL VALLEJO BURGOS</t>
  </si>
  <si>
    <t>PRESTAR LOS SERVICIOS DE APOYO EN LAS FASES SEMI FINALES Y PREMIACION DEL TORNEO DE FUTBOL ONCE DE COMUNIDADES AFRODESCENDIENTES DE LA LOCALIDAD DE RAFEL URIBE URIBE</t>
  </si>
  <si>
    <t>Prestacion de servicios para realizar un evento para la conmemoracion del dia de la afrocolombianidad en la localidad de Rafel Uribe Uribe</t>
  </si>
  <si>
    <t>Acciones de fortalecimiento para la participacion ciudadana y control social</t>
  </si>
  <si>
    <t>CPS-116-2017</t>
  </si>
  <si>
    <t>17-12-7001893</t>
  </si>
  <si>
    <t xml:space="preserve">49.Otros Servicios </t>
  </si>
  <si>
    <t>Acciones de fotalecimiento para la participacion ciudadana y control social</t>
  </si>
  <si>
    <t xml:space="preserve">EDWIN LEANDRO MARENTES PEÑUELA </t>
  </si>
  <si>
    <t xml:space="preserve">PLANEACION </t>
  </si>
  <si>
    <t>Apoyar jurídicamente la ejecución de las acciones requeridas para la depuración de las actuaciones administrativas que cursan en la Alcaldía Local de Rafael Uribe Uribe</t>
  </si>
  <si>
    <t>CC-208-2019</t>
  </si>
  <si>
    <t xml:space="preserve">Convenio de Cooperacion </t>
  </si>
  <si>
    <t>SMC-117-2017</t>
  </si>
  <si>
    <t>CCV-209-2019</t>
  </si>
  <si>
    <t>17-13-6988124</t>
  </si>
  <si>
    <t>CO1.PCCNTR.1028116</t>
  </si>
  <si>
    <t xml:space="preserve">RED COMPUTO </t>
  </si>
  <si>
    <t xml:space="preserve">INDUHOTEL SAS </t>
  </si>
  <si>
    <t>PROCESO DESIERTO-RESOLUCION No.299-2018</t>
  </si>
  <si>
    <t>900300970-1</t>
  </si>
  <si>
    <t xml:space="preserve">Contratar el apoyo logístico para la realización del foro educativo local Rafael Uribe Uribe 2017, denominado: “ciudad educadora para el reencuentro la reconciliación y la paz”. </t>
  </si>
  <si>
    <t>CA-180-2018</t>
  </si>
  <si>
    <t>SMC-118-2017</t>
  </si>
  <si>
    <t>121.Compraventa bienes muebles</t>
  </si>
  <si>
    <t>SUMIMAS S.A.S</t>
  </si>
  <si>
    <t>83000138-1</t>
  </si>
  <si>
    <t>17-13-7019573</t>
  </si>
  <si>
    <t>JJKL SAS</t>
  </si>
  <si>
    <t>CMD-210-2019</t>
  </si>
  <si>
    <t>Contratar el servicio de arrendamiento de ocho (8) impresoras nuevas a traves de acuerdo de precios No.CCE-288-1-AMP-2015</t>
  </si>
  <si>
    <t xml:space="preserve">Comodato </t>
  </si>
  <si>
    <t>900875281-2</t>
  </si>
  <si>
    <t>JUNTA DE ACCIÓN COMUNAL BARRIO PUERTO RICO</t>
  </si>
  <si>
    <t>CONTRATAR EL SUMINISTRO DE ALIMENTOS PREPARADOS, NECESARIOS EN LAS DIFERENTES ACTIVIDADES QUE REALICE LA ADMINISTRACION LOCAL CON LAS DIFERENTES ORGANIZACIONES, INSTANCIAS Y EXPRESIONES SOCIALES DE PARTICIPACION CIUDADANA Y CONTROL SOCIAL DE LA LOCALIDAD DE RAFAEL URIBE URIBE</t>
  </si>
  <si>
    <t>EL COMODATARIO RECIBE DEL COMODANTE EN PRÉSTAMO DE USO A TÍTULO GRATUITO Y CON CARGO A RESTITUIR BIENES INMUEBLES DE PROPIEDAD ÚNICA Y EXCLUSIVA DEL FONDO DE DESARROLLO DE RAFAEL URIBE URIBE, SOBRE LOS CUALES NO PESA NINGÚN GRAVAMEN O LIMITACIÓN ALGUNA, LOS MISMOS SE DESCRIBEN CON LAS CARACTERÍSTICAS Y DEMÁS ESPECIFICACIONES EN EL ALCALDE DEL OBJETO, PARA IDENTIFICARLOS EN FORMA CLARA Y PRECISA.</t>
  </si>
  <si>
    <t>131- arrendamientos bienes muebles</t>
  </si>
  <si>
    <t>CPS-181-2018</t>
  </si>
  <si>
    <t>Angelica Llanos</t>
  </si>
  <si>
    <t>CO1.PCCNTR.437051</t>
  </si>
  <si>
    <t>AMP-119-2017</t>
  </si>
  <si>
    <t>Prestar el servicio para la realizacion del 8° Festival indigena de la localidad de Rafael Uribe Uribe</t>
  </si>
  <si>
    <t>Orden TVCCE 19909</t>
  </si>
  <si>
    <t>DISTRIBUIDORA DE PAPELES S.A.S</t>
  </si>
  <si>
    <t xml:space="preserve">904. Comodato </t>
  </si>
  <si>
    <t>Deporte arte y cultura mejor para todos</t>
  </si>
  <si>
    <t>ALMACÉN</t>
  </si>
  <si>
    <t>3-3-1-15-01-11-1540-00</t>
  </si>
  <si>
    <t>Comodato contrato principal CCV-255-2018</t>
  </si>
  <si>
    <t>Contratar el suministro de papelería, útiles de oficina, para atender las diferentes necesidades de las dependencias de la Alcaldía Local Rafa el Uribe Uribe, a través del Acuerdo Marco de precios para el suministro de papelería y útiles de oficina por parte de las entidades compradoras Acuerdo Marco - CCE-432-1-AMP-2016 celebrado entre Colombia Compra Eficiente y las entidades oferentes.</t>
  </si>
  <si>
    <t>CMD-211-2019</t>
  </si>
  <si>
    <t>JUNTA DE ACCIÓN COMUNAL BARRIO SAN AGUSTIN SUR</t>
  </si>
  <si>
    <t>860522333-8</t>
  </si>
  <si>
    <t>Prorroga (30) dias a partir del 12 de julio de 2018</t>
  </si>
  <si>
    <t>182-2018</t>
  </si>
  <si>
    <t>CPS-120-2017</t>
  </si>
  <si>
    <t>17-12-7153761</t>
  </si>
  <si>
    <t>ASCENSORES SCHINDLER DE COLOMBIA SAS</t>
  </si>
  <si>
    <t>CMD-212-2019</t>
  </si>
  <si>
    <t>JUNTA DE ACCIÓN COMUNAL BARRIO DIANA TURBAY SECTOR EL CULTIVO</t>
  </si>
  <si>
    <t>contratar el mantenimiento preventivo y correctivo al ascensor marca ANDINO existente en la Alcaldía Local de Rafael Uribe Uribe — Junta Administradora Local, así como el suministro de repuestos. C</t>
  </si>
  <si>
    <t>CPS-183-2018</t>
  </si>
  <si>
    <t>CO1.PCCNTR.443869</t>
  </si>
  <si>
    <t xml:space="preserve">COLOMBIANA DE TELEFONOS Y SISTEMAS </t>
  </si>
  <si>
    <t>830079122-1</t>
  </si>
  <si>
    <t>Realizar el mantenimiento preventivo y correctivo del sistema telefonico y rack de propiedad del Fondo de Desarrollo Local</t>
  </si>
  <si>
    <t xml:space="preserve">Gastos computador </t>
  </si>
  <si>
    <t>CMD-213-2019</t>
  </si>
  <si>
    <t>623</t>
  </si>
  <si>
    <t>JUNTA DE ACCIÓN COMUNAL BARRIO DIANA TURBAY SECTOR PLAN 95</t>
  </si>
  <si>
    <t>MIC-121-2017</t>
  </si>
  <si>
    <t>17-13-7108981</t>
  </si>
  <si>
    <t>LA PREVISORA S.A COMPAÑÍA DE SEGUROS</t>
  </si>
  <si>
    <t>180</t>
  </si>
  <si>
    <t>540</t>
  </si>
  <si>
    <t>CONTRATAR LOS SEGUROS QUE AMPAREN LOS INTERESES PATRIMONIALES ACTUALES Y FUTUROS, ASÍ COMO LOS BIENES DE PROPIEDAD DE LA FONDO DE DESARROLLO LOCAL DE RAFAEL URIBE URIBE, QUE ESTÉN BAJO SU RESPONSABILIDAD Y CUSTODIA Y AQUELLOS QUE SEAN ADQUIRIDOS PARA DESARROLLAR LAS FUNCIONES INHERENTES A SU ACTIVIDAD Y CUALQUIER OTRA PÓLIZA DE SEGUROS QUE REQUIERA LA ENTIDAD EN EL DESARROLLO DE SU ACTIVIDAD"</t>
  </si>
  <si>
    <t>CMD-214-2019</t>
  </si>
  <si>
    <t>JUNTA DE ACCIÓN COMUNAL BARRIO SANTIAGO PEREZ</t>
  </si>
  <si>
    <t>CCV-184-2018</t>
  </si>
  <si>
    <t>Selección abreviada por Subasta Inversa</t>
  </si>
  <si>
    <t>CO1.PCCNTR.461566</t>
  </si>
  <si>
    <t xml:space="preserve">COMERCIALIZADORA SERDAN LTDA </t>
  </si>
  <si>
    <t>900131139-1</t>
  </si>
  <si>
    <t>Contratar a titulo de compreventa con precios unitarios fijos y sin formula de reajuste la adqusicion. puesta a punto y entrega de los instrumentos musicales necesarios para fortalecer el centro filarmonico de Rafael uribe Uribe, de conformidad con las cantidades y especificaciones tecnicas contenidas en la ficha tecnica, los estudios previos y el pliego de condiciones</t>
  </si>
  <si>
    <t>CMD-215-2019</t>
  </si>
  <si>
    <t>JUNTA DE ACCIÓN COMUNAL BARRIO LUIS LOPEZ DE MESA</t>
  </si>
  <si>
    <t>COP-122-2017</t>
  </si>
  <si>
    <t>Licitación Pública (Ley 1150 de 2007)</t>
  </si>
  <si>
    <t>CO1.BDOS.228127</t>
  </si>
  <si>
    <t>CONSORCIO CONSTRURIBE GBG</t>
  </si>
  <si>
    <t>901143922-8</t>
  </si>
  <si>
    <t>S&amp;S INGENIERIA CIVIL SAS</t>
  </si>
  <si>
    <t>900220563-3</t>
  </si>
  <si>
    <t>CCV-185-2018</t>
  </si>
  <si>
    <t xml:space="preserve">CONTRATAR POR EL SISTEMA DE PRECIOS Y A MONTO AGOTABLE, LAS ACTIVIDADES PARA LA CONSERVACION DE LA MALLA VIAL DE LA ALCALDIA LOCAL DE RAFAEL URIBE Y EL ESPACIO PUBLICO DE ASOCIADO CON LA DESCRIPCION ESPECIFICA Y DEMAS CODICIONES ESTABLECIDAS EN ESTE PLIEGO DE CONDICIONES Y DEMAS ANEXIDADES </t>
  </si>
  <si>
    <t>CMD-216-2019</t>
  </si>
  <si>
    <t>CO1.PCCNTR.443559</t>
  </si>
  <si>
    <t>COMERCIALIZADORA BENDITO S.A.S</t>
  </si>
  <si>
    <t>900697212-2</t>
  </si>
  <si>
    <t>JUNTA DE ACCIÓN COMUNAL BARRIO SANTA LUCIA</t>
  </si>
  <si>
    <t>860535106-9</t>
  </si>
  <si>
    <t>Adquisicion a titulo de compraventa las chaquetas institucionales para los servidores publicos que presten sus servicios para la alcaldia de Rafael uribe Uribe</t>
  </si>
  <si>
    <t>Promicion Institucional</t>
  </si>
  <si>
    <t>3-1-2-02-11-00-0000-00</t>
  </si>
  <si>
    <t>CMD-217-2019</t>
  </si>
  <si>
    <t>JUNTA DE ACCIÓN COMUNAL BARRIO CARMEN DEL SOL</t>
  </si>
  <si>
    <t>83012966-2</t>
  </si>
  <si>
    <t>CIN-186-2018</t>
  </si>
  <si>
    <t>Interventor Proyectistas Asociados SAS</t>
  </si>
  <si>
    <t>CO1.PCCNTR.489471</t>
  </si>
  <si>
    <t>ARM CONSULTING LTDA</t>
  </si>
  <si>
    <t>Suspension (15) dias a partir del 24 dic-2018 hasta 8 enero 2019.</t>
  </si>
  <si>
    <t>Realizar la interventoria tecnica, administrativa, juridica,social,ambiental y financiera del contrato de Obra publica No. COP-127-2017, cuyo objeto es: Contratar a precios unitarios fijos, a monto agotable el mantenimiento integral y/o adecuacion y/o recuperacion y/o dotación, de la infraestructura fisica de los parques catalogados como vecinales y de bolsillo ubicados en la localidad de Rafel Uribe Uribe, que esten debidamente certificados y geo-referenciados por el IRD y el DAPED que pertenenzcan al sistema Distrital de Parques y escenarios del Distrito Capital.</t>
  </si>
  <si>
    <t>GUILLERMO BURGOS GRILLO</t>
  </si>
  <si>
    <t>79326707-6</t>
  </si>
  <si>
    <t>CMD-218-2019</t>
  </si>
  <si>
    <t>garantia y disfrute del espaco publico</t>
  </si>
  <si>
    <t>JUNTA DE ACCIÓN COMUNAL BARRIO LOS PUENTES</t>
  </si>
  <si>
    <t>ZIGURAT INGENIERIA S A S</t>
  </si>
  <si>
    <t>830098739-6</t>
  </si>
  <si>
    <t>HECTOR ERIRA</t>
  </si>
  <si>
    <t>CMD-219-2019</t>
  </si>
  <si>
    <t>JUNTA DE ACCIÓN COMUNAL BARRIO VILLAS DEL SOL</t>
  </si>
  <si>
    <t>CPS-187-2018</t>
  </si>
  <si>
    <t>CO1.PCCNTR.431650</t>
  </si>
  <si>
    <t>ASOCIACION PARA EL DESARROLLO INTEGRAL DE LA FAMILIA COLOMBIANA-ADIFCOL</t>
  </si>
  <si>
    <t>900216251-5</t>
  </si>
  <si>
    <t>Implementacion y Fortalecimiento de las Escuelas de Formacion Deportiva Local</t>
  </si>
  <si>
    <t>COP-123-2017</t>
  </si>
  <si>
    <t>CO1.BDOS.228503</t>
  </si>
  <si>
    <t>CONSORCIO 123 PJ</t>
  </si>
  <si>
    <t>901143300-7</t>
  </si>
  <si>
    <t>JESUS ELQUIN HERNANDEZ ROJAS </t>
  </si>
  <si>
    <t>6774345-6</t>
  </si>
  <si>
    <t>CMD-220-2019</t>
  </si>
  <si>
    <t>CONTRATAR POR EL SISTEMA DE PRECIOS Y A MONTO AGOTABLE, LA ACTUALIZACION Y/O AJUSTE A LOS DISEÑOS Y LA CONSTRUCCION DE LA MALLA VIAL DE LALOCALIDAD  LOCAL DE RAFAEL URIBE DE ACUERDO CON LA DESCRIPCION ESPECIFICA Y DEMAS CODICIONES ESTABLECIDAS EN ESTE PLIEG</t>
  </si>
  <si>
    <t xml:space="preserve">JUNTA DE ACCIÓN COMUNAL BARRIO CALLEJON DE SANTA BARBARA </t>
  </si>
  <si>
    <t>830075779-1</t>
  </si>
  <si>
    <t>CA-188-2018</t>
  </si>
  <si>
    <t>CO1.PCCNTR.443945</t>
  </si>
  <si>
    <t>Contratar el arrendamiento de un area que sirva como estacionamiento de los vehiculos y maquinaria pesada a cargo del Fondo de Desarrollo Local de Rafael Uribe Uribe</t>
  </si>
  <si>
    <t xml:space="preserve">Malla Vial Local y Espacio Publico </t>
  </si>
  <si>
    <t>3-3-15-02-18-1544-00</t>
  </si>
  <si>
    <t>CMD-221-2019</t>
  </si>
  <si>
    <t xml:space="preserve">JUNTA DE ACCIÓN COMUNAL BARRIO EL TRIUNFO DEL SUR </t>
  </si>
  <si>
    <t>CMD-222-2019</t>
  </si>
  <si>
    <t>132- Arrendamiento bienes inmuebles</t>
  </si>
  <si>
    <t xml:space="preserve">JUNTA DE ACCIÓN COMUNAL BARRIO VILLAS DEL RECUERDO </t>
  </si>
  <si>
    <t>CS-189-2018</t>
  </si>
  <si>
    <t xml:space="preserve">LA PREVISORA S.A </t>
  </si>
  <si>
    <t>CMD-223-2019</t>
  </si>
  <si>
    <t>860002400-2</t>
  </si>
  <si>
    <t xml:space="preserve">JUNTA DE ACCIÓN COMUNAL BARRIO EL CERRITO </t>
  </si>
  <si>
    <t>830075275-1</t>
  </si>
  <si>
    <t>Contratar el programa de seguros SOAT para proteger el aprque automotor (liviano y Pesado) propiedad del Fondo de Desarrollo Local de Rafel Uribe Uribe del acuerdo Marco de precios No. CCE-229-1-AMP-2015</t>
  </si>
  <si>
    <t>Seguros entidad</t>
  </si>
  <si>
    <t>Interventor Sain Espinosa Murcia</t>
  </si>
  <si>
    <t>SUSPENSION (30) DIAS DEL 21 DE MARZO AL 19 DE ABRIL DE 2019</t>
  </si>
  <si>
    <t>PROMOTORA PUGA LTDA. </t>
  </si>
  <si>
    <t>830024796-9</t>
  </si>
  <si>
    <t>CPS-190-2018</t>
  </si>
  <si>
    <t>CO1.PCCNTR.482905</t>
  </si>
  <si>
    <t>IMPECOS SAS</t>
  </si>
  <si>
    <t>CMD-224-2019</t>
  </si>
  <si>
    <t>901039835-0</t>
  </si>
  <si>
    <t>JUNTA DE ACCIÓN COMUNAL BARRIO COUNTRY SUR</t>
  </si>
  <si>
    <t>800075261-1</t>
  </si>
  <si>
    <t xml:space="preserve">Adquisicion de bodega para almacenamiento temporal de residuos solidos y otros elementos para el fortalecimiento  y el desarrollo del plan instirucional PIGA, en la Alcaldia de Rafael Uribe Uribe </t>
  </si>
  <si>
    <t>Apoyo a la Gestión Publica Local</t>
  </si>
  <si>
    <t>JOHN FREDY CASTRO CAMACHO</t>
  </si>
  <si>
    <t>VICTOR MANUEL CHAVEZ PEÑA </t>
  </si>
  <si>
    <t>19192792-7</t>
  </si>
  <si>
    <t>CS-191-A-2018</t>
  </si>
  <si>
    <t>CO1.PCCNTR.494819</t>
  </si>
  <si>
    <t>ASEGURADORA SOLIDARIA DE COLOMBIA</t>
  </si>
  <si>
    <t>CMD-225-2019</t>
  </si>
  <si>
    <t xml:space="preserve">JUNTA DE ACCIÓN COMUNAL BARRIO PROVIDENCIA ALTA </t>
  </si>
  <si>
    <t>Contratar los seguros que amparen los intereses patrimoniales actuales y futuros, asicomo los bienes de propiedad del Fondo de Desarrollo Local de Rafael uribe Uribe, que esten bajosu responsabilidad y custodia y aquellos que sean adquiridos para desarrollar las funciones inherentes a su actividad y cualquier otra poliza  de seguros que requiera la entidad en el desarrollo de su actividad. GRUPO 1.</t>
  </si>
  <si>
    <t>830078127-3</t>
  </si>
  <si>
    <t>CPS-124-2017</t>
  </si>
  <si>
    <t>3-1-2--06-01-0000-00</t>
  </si>
  <si>
    <t>CO1.BDOS.242506</t>
  </si>
  <si>
    <t>CONSTRUCCIONES Y VALORES CONSTRUVALORES SAS</t>
  </si>
  <si>
    <t>571</t>
  </si>
  <si>
    <t>CMD-226-2019</t>
  </si>
  <si>
    <t xml:space="preserve">PRESTACION DEL SERVICIO DE MANTENIMIENTO INTEGRAL Y REPARACIONES LOCATIVAS MENORES DE LA ALCALDIA LOCAL DE RAFAEL URIBE URIBE </t>
  </si>
  <si>
    <t>104</t>
  </si>
  <si>
    <t>404</t>
  </si>
  <si>
    <t>JUNTA DE ACCIÓN COMUNAL BARRIO LAS COLINAS</t>
  </si>
  <si>
    <t>CS-191-B-2018</t>
  </si>
  <si>
    <t>CO1.PCCNTR.494820</t>
  </si>
  <si>
    <t>LA PREVISORA. S.A COMPAÑIA DE SEGUROS</t>
  </si>
  <si>
    <t>Mantenimiento entidad.</t>
  </si>
  <si>
    <t>Contratar los seguros que amparen los intereses patrimoniales actuales y futuros, asicomo los bienes de propiedad del Fondo de Desarrollo Local de Rafael uribe Uribe, que esten bajosu responsabilidad y custodia y aquellos que sean adquiridos para desarrollar las funciones inherentes a su actividad y cualquier otra poliza  de seguros que requiera la entidad en el desarrollo de su actividad. GRUPO 2.</t>
  </si>
  <si>
    <t>03.agto.2018</t>
  </si>
  <si>
    <t>CMD-227-2019</t>
  </si>
  <si>
    <t>JUNTA DE ACCIÓN COMUNAL BARRIO SOCORRO SUR II</t>
  </si>
  <si>
    <t>MIC-125-2017</t>
  </si>
  <si>
    <t>CO1.BDOS.234308</t>
  </si>
  <si>
    <t>LEGARCHIVO S.A.S</t>
  </si>
  <si>
    <t>CCV-192-2018</t>
  </si>
  <si>
    <t>CO1.PCCNTR.516650</t>
  </si>
  <si>
    <t>ILLUSTRATO TECNOLOGIAS DE INFORMACION LIMITADA</t>
  </si>
  <si>
    <t xml:space="preserve">Contratar el suministro de insumos de gestion documental requeridos para el almacenamiento y archivo de los documentos generados en las diferentes oficinas de la Alcaldia Local Rafael Uribe Uribe </t>
  </si>
  <si>
    <t>805027363-6</t>
  </si>
  <si>
    <t>Materiales y suministros</t>
  </si>
  <si>
    <t>Adquisicion, instalacion, configuracion y puesta en funcionamiento del sistema de operacion de plenaria para la Alcaldia Local de Rafael uribe Uribe</t>
  </si>
  <si>
    <t>3-1-2-01-04-00-0000-00</t>
  </si>
  <si>
    <t>3-1 -2-01 -04-00-0000-00</t>
  </si>
  <si>
    <t>705</t>
  </si>
  <si>
    <t>643</t>
  </si>
  <si>
    <t>Diego Barragan</t>
  </si>
  <si>
    <t>CMD-228-2019</t>
  </si>
  <si>
    <t>26/11/2018-26/12/2018</t>
  </si>
  <si>
    <t>COP-127-2017</t>
  </si>
  <si>
    <t>CO1.BDOS.232312</t>
  </si>
  <si>
    <t xml:space="preserve">JUNTA DE ACCIÓN COMUNAL BARRIO VILLA GLADYS SUR </t>
  </si>
  <si>
    <t>CONSORCIO PRP PARQUES</t>
  </si>
  <si>
    <t>901142059-1</t>
  </si>
  <si>
    <t>PROMCIVILES S.A.S.</t>
  </si>
  <si>
    <t>901001320-5</t>
  </si>
  <si>
    <t>210</t>
  </si>
  <si>
    <t>CONTRATAR A PRECIOS UNITARIOS FIJOS, A MONTO AGOTABLE, EL MANTENIMIENTO INTEGRAL Y/O ADECUACION Y/O RECUPERACION Y/O DOTACION DE LA INFRAESTRUCTURA FISICA DE LOS PARQUES CATALOGADOS COMO VECINALES Y DE BOLSILLO UBICADOS EN LA LOCALIDAD DE RAFAEL URIBE URIBE, QUE ESTEN DEBIDAMENTE CERTIFICADOS Y GEO-REFERENCIADOS POR EL IDRD Y EL DADEP Y QUE PERTENEZCAN AL SISTEMA DISTRITAL DE PARQUES Y ESCENARIOS DEL DISTRITO CAPITAL” “CONTRATAR A PRECIOS UNITARIOS FIJOS, A MONTO AGOTABLE, EL MANTENIMIENTO INT</t>
  </si>
  <si>
    <t>ARM CONSULTING LTA (Interventoria) CMA-186-2018</t>
  </si>
  <si>
    <t>COP-193-2018</t>
  </si>
  <si>
    <t>PROCESO DESIERTO</t>
  </si>
  <si>
    <t>CMD-229-2019</t>
  </si>
  <si>
    <t>JUNTA DE ACCIÓN COMUNAL BARRIO URBANIZACIÓN LAS LOMAS I Y II SECTOR</t>
  </si>
  <si>
    <t>PROMOTORA PUGA LTDA.</t>
  </si>
  <si>
    <t>901284383-2</t>
  </si>
  <si>
    <t xml:space="preserve">RENTAL EP S.A.S. </t>
  </si>
  <si>
    <t>901002043-4</t>
  </si>
  <si>
    <t>CPS-194-2018</t>
  </si>
  <si>
    <t>CMD-230-2019</t>
  </si>
  <si>
    <t>CO1.PCCNTR.540645</t>
  </si>
  <si>
    <t>JMN S.A.S</t>
  </si>
  <si>
    <t>JUNTA DE ACCIÓN COMUNAL BARRIO CAROLINA I Y II SECTOR</t>
  </si>
  <si>
    <t>CPS-128-2017</t>
  </si>
  <si>
    <t>844002551-8</t>
  </si>
  <si>
    <t>901280475-3</t>
  </si>
  <si>
    <t>CO1.BDOS.233205</t>
  </si>
  <si>
    <t>CORPORACION NACIONAL PARA EL DESARROLLO SOSTENIBLE CONADES</t>
  </si>
  <si>
    <t>Desarrollar acciones de sensibilizacion en tenencia responsable de mascotas y esterilizacion de caninos (as) en la localidad de Rafel Uribe Uribe</t>
  </si>
  <si>
    <t>CONTRATAR LOS SERVICIOS PARA EL DESARROLLO DE ACCIONES DE MANTENIMIENTO DEL ARBOLADO URBANO JOVEN Y JARDINERÍA EN LA LOCALIDAD RAFAEL URIBE URIBE</t>
  </si>
  <si>
    <t>Cuidado y manejo de mascotas</t>
  </si>
  <si>
    <t>3-3-1-15-06-38-1548-00</t>
  </si>
  <si>
    <t xml:space="preserve">Recuperacion de los recursos ambientales de la localidad </t>
  </si>
  <si>
    <t>3.3.1.15.06.38.1546.00</t>
  </si>
  <si>
    <t>CMD-231-2019</t>
  </si>
  <si>
    <t>Interventoría CIN-216-2018 JUAN CARLOS LEÓN</t>
  </si>
  <si>
    <t>JUNTA DE ACCIÓN COMUNAL BARRIO SOCORRO SUR III</t>
  </si>
  <si>
    <t>900165919-6</t>
  </si>
  <si>
    <t>CSU-195-2018</t>
  </si>
  <si>
    <t xml:space="preserve">Laura Natalia Valencia </t>
  </si>
  <si>
    <t>CO1.PCCNTR.504112</t>
  </si>
  <si>
    <t xml:space="preserve">ALBEIRO QUINTERO TRIANA </t>
  </si>
  <si>
    <t>4516965-2</t>
  </si>
  <si>
    <t>CPS-129-2017</t>
  </si>
  <si>
    <t>CO1.BDOS.233536</t>
  </si>
  <si>
    <t xml:space="preserve">Suministrar carnet´s institucionales, avisos, pendones para el fortalecimiento de la imagen institucional de la Alcaldia de Rafael Uribe Uribe </t>
  </si>
  <si>
    <t>PRECAR LTDA</t>
  </si>
  <si>
    <t>Impresos y Publicaciones</t>
  </si>
  <si>
    <t>CONTRATAR A MONTO AGOTABLE EL DIAGNOSTICO, MANTENIMIENTO PREVENTIVO Y CORRECTIVO INCLUYENDO MANO DE OBRA Y/O SUMINISTRO DE REPUESTOS ORIGINALES, KITS DE ELEMENTOS, LUBRICANTES, LLANTAS Y DESPINCHES PARA LOS VEHÍCULOS LIVIANOS DEL FONDO DE DESARROLLO LOCAL DE RAFAEL URIBE URIBE</t>
  </si>
  <si>
    <t>CMD-232-2019</t>
  </si>
  <si>
    <t xml:space="preserve">Combustibles Lubricantes y Llantas / Mantenimiento Entidad </t>
  </si>
  <si>
    <t xml:space="preserve">3-1-2-01-03-00-0000-00 / 3-1-2-02-05-01-0000-00 </t>
  </si>
  <si>
    <t xml:space="preserve">JUNTA DE ACCIÓN COMUNAL BARRIO MURILLO TORO </t>
  </si>
  <si>
    <t>860404962-5</t>
  </si>
  <si>
    <t>CI-130-2017</t>
  </si>
  <si>
    <t>1 1. Convenio</t>
  </si>
  <si>
    <t>17-12-7282685</t>
  </si>
  <si>
    <t>AGUAS DE BOGOTA S.A. E.S.P</t>
  </si>
  <si>
    <t>LP-196-2018</t>
  </si>
  <si>
    <t>830128286-1</t>
  </si>
  <si>
    <t>ADJUDICADO-CONTRATOS 258 Y 259</t>
  </si>
  <si>
    <t>MALLA VIAL CONSERVACIÓN 2018</t>
  </si>
  <si>
    <t>Aunar esfuerzos operativos, administrativos y financieros para realizar actividades de intervención física, social y mantenimiento de los puntos críticos de la localidad de Rafael Uribe Uribe</t>
  </si>
  <si>
    <t>Maribel Peña</t>
  </si>
  <si>
    <t>Suspension (15) dias a partir del 10/07/2018 hasta 24/06/2018-Reinicio -25/06/2018</t>
  </si>
  <si>
    <t>CCV-131-2017</t>
  </si>
  <si>
    <t>CMD-233-2019</t>
  </si>
  <si>
    <t>CO1.BDOS.234115</t>
  </si>
  <si>
    <t>AMERICANA CORP SAS</t>
  </si>
  <si>
    <t>JUNTA DE ACCIÓN COMUNAL BARRIO MARRUECOS APARTAMENTOS II SECTOR</t>
  </si>
  <si>
    <t>CPS-197-2018</t>
  </si>
  <si>
    <t>830019338-9</t>
  </si>
  <si>
    <t>CO1.PCCNTR.484632</t>
  </si>
  <si>
    <t>VIVIAN LORENA PRIETO TRUJILLO</t>
  </si>
  <si>
    <t>Compra de Elementos Pedagógicos, para la Dotación jardines Infantiles pertenecientes a la Secretaria Distrital de integración Social y HOBIS del ICBF de Localidad de Rafael Uribe Uribe, promoviendo el desarrollo integral de la población, desde la gestación hasta la adolescencia, con acciones que posibiliten el desarrollo de capacidades y habilidades de la población infantil, mediante dotación pedagógica teniendo en cuenta las diversidades, necesidades reales y diferencias existentes</t>
  </si>
  <si>
    <t>Prestar los servicios profesionales como abogado para apoyar los procesos de contratacion en sus diferentes etapas al area de gestion del desarrollo de la Alcaldia Local de Rafael uribe Uribe</t>
  </si>
  <si>
    <t>Desarrollo integral para la Primera Infancia</t>
  </si>
  <si>
    <t>3.3.1.15.01.02.1535.00</t>
  </si>
  <si>
    <t>Bayro Muñoz</t>
  </si>
  <si>
    <t>CMA-132-2017</t>
  </si>
  <si>
    <t>3 3. Concurso de méritos</t>
  </si>
  <si>
    <t>CO1.BDOS.238025</t>
  </si>
  <si>
    <t>PROYECTISTAS ASOCIADOS SAS</t>
  </si>
  <si>
    <t>CPS-198-2018</t>
  </si>
  <si>
    <t>CMD-234-2019</t>
  </si>
  <si>
    <t>REALIZAR LA INTERVENTORÍA TÉCNICA, ADMINISTRATIVA, LEGAL, FINANCIERA, SOCIAL, AMBIENTAL Y S&amp;SO, AL CONTRATO DE OBRA PÚBLICA DERIVADO DE LA LICITACION NO. 122 DE 2017.</t>
  </si>
  <si>
    <t>CO1.PCCNTR.484473</t>
  </si>
  <si>
    <t>JUNTA DE ACCIÓN COMUNAL BARRIO GOVAROVA</t>
  </si>
  <si>
    <t xml:space="preserve">ZULMA ANDREA LEON NUÑEZ </t>
  </si>
  <si>
    <t>800109547-9</t>
  </si>
  <si>
    <t>Prestar los servicios profesionales especializados para brindar apoyo juridico al despacho del Alcalde Local.</t>
  </si>
  <si>
    <t>EDSON ROSAS</t>
  </si>
  <si>
    <t>CMA-133-2017</t>
  </si>
  <si>
    <t>CO1.BDOS.238509</t>
  </si>
  <si>
    <t>SAIN  ESPINOSA MURCIA</t>
  </si>
  <si>
    <t>79311841-1</t>
  </si>
  <si>
    <t>REALIZAR LA INTERVENTORÍA TÉCNICA, ADMINISTRATIVA, LEGAL, FINANCIERA, SOCIAL, AMBIENTAL Y S&amp;SO, AL CONTRATO DE OBRA PÚBLICA DERIVADO DE LA LICITACION NO. 123 DE 2017.</t>
  </si>
  <si>
    <t>CIN-199-2018</t>
  </si>
  <si>
    <t>CMD-235-2019</t>
  </si>
  <si>
    <t>CO1.PCCNTR.695246</t>
  </si>
  <si>
    <t>JUNTA DE ACCIÓN COMUNAL BARRIO DIANA TURBAY SECTOR VENCEDORES</t>
  </si>
  <si>
    <t>830096069-0</t>
  </si>
  <si>
    <t>Realizar la interventoria tecnica, administrativa, juridica, social, ambiental y financiera del contrato de obra publica derivado del proceso de seleccion ALRUU-LP-193-2018 cuyo objeto es realizar la construccion, mantenimiento y adecuacion de los parques vecinales y de bolsillo por el sistema de precios unitarios fijos, a monto agotable en la localidad de rafael uribe uribe.</t>
  </si>
  <si>
    <t>Garantia y disfrute del espacio publico</t>
  </si>
  <si>
    <t>3-1-1-15-02-17-1543-00</t>
  </si>
  <si>
    <t>CMD-236-2019</t>
  </si>
  <si>
    <t>JUNTA DE ACCIÓN COMUNAL BARRIO PORTAL SUR</t>
  </si>
  <si>
    <t>EDGAR IVAN SEPULVEDA</t>
  </si>
  <si>
    <t>CPS-135-2017</t>
  </si>
  <si>
    <t>CO1.BDOS.239338</t>
  </si>
  <si>
    <t>JAVIER ORLANDO RAMIREZ RODRIGUEZ</t>
  </si>
  <si>
    <t>CPS-200-2018</t>
  </si>
  <si>
    <t>CO1.PCCNTR.487804</t>
  </si>
  <si>
    <t>OSCAR ALFONSO MONTEALEGRE</t>
  </si>
  <si>
    <t>REALIZAR EL  MANTENIMIENTO Y REPARACIONES LOCATIVAS MENORES A LAS INSTALACIONES DE LOS SALONES COMUNALES DE RAFAEL URIBE URIBE A PRECIOS UNITARIOS FIJOS Y A MONTO AGOTABLE, DE ACUERDO CON LA DESCRIPCIÓN, ESPECIFICACIONES TÉCNICAS Y DEMÁS CONDICIONES ESTABLECIDAS EN EL PLIEGO DE CONDICIONES Y LA PROPUESTA PRESENTADA.</t>
  </si>
  <si>
    <t xml:space="preserve">Sin iniciar </t>
  </si>
  <si>
    <t>Prestar sus servicios profesionales para apoyar el Area de Gestión del Desarrollo Local, en la elaboracion de proyectos, apoyo a la supervision, seguimiento evaluacion y control de la flota vehicular  (vehicuos livianos y maquinaria amarilla) de propiedad y/o tenencia del FDLRUU, asi como apoyar las demás actividades que se generen en el area de Gestión del Desarrollo Local.</t>
  </si>
  <si>
    <t>Malla Vial Local y Espacio Publico</t>
  </si>
  <si>
    <t>CMD-237-2019</t>
  </si>
  <si>
    <t>3-31-15-02-18-1544-00</t>
  </si>
  <si>
    <t>JUNTA DE ACCIÓN COMUNAL BARRIO EL CLARET</t>
  </si>
  <si>
    <t>860402241-4</t>
  </si>
  <si>
    <t>710</t>
  </si>
  <si>
    <t>675</t>
  </si>
  <si>
    <t>Celebrado por iniciar</t>
  </si>
  <si>
    <t xml:space="preserve">LUIS FERNANDO BARRETO </t>
  </si>
  <si>
    <t>CPS-136-2017</t>
  </si>
  <si>
    <t>CO1.BDOS.240123</t>
  </si>
  <si>
    <t>ZONA CONSULTING S A S</t>
  </si>
  <si>
    <t>CONTRATAR EL SERVICIO PARA LA TOMA FÍSICA, VERIFICACIÓN, VALORIZACIÓN, CLASIFICACIÓN Y ACTUALIZACIÓN DE LA INFORMACIÓN DE BIENES MUEBLES E INMUEBLES DE PROPIEDAD Y/O A CARGO DEL FONDO DE DESARROLLO LOCAL DE RAFAEL URIBE URIBE Y EL AVALÚO DE LOS BIENES CLASIFICADOS COMO PROPIEDAD PLANTA Y EQUIPO, INVENTARIOS Y BIENES DE USO PÚBLICO A CARGO DEL FONDO DE DESARROLLO LOCAL DE RAFAEL URIBE URIBE, DE CONFORMIDAD CON LAS DISPOSICIONES LEGALES VIGENTES.</t>
  </si>
  <si>
    <t>CMD-238-2019</t>
  </si>
  <si>
    <t>JUNTA DE ACCIÓN COMUNAL BARRIO LA PAZ SECTOR NARANJOS</t>
  </si>
  <si>
    <t>830007434-6</t>
  </si>
  <si>
    <t xml:space="preserve">Rosalba Rubio </t>
  </si>
  <si>
    <t>CPS-137-2017</t>
  </si>
  <si>
    <t>17-12-7365229</t>
  </si>
  <si>
    <t xml:space="preserve">TULIA VILLALOBOS </t>
  </si>
  <si>
    <t xml:space="preserve">Apoyar jurídicamente la ejecución de las acciones requeridas para el trámite e impulso procesal de las actuaciones contravencionales y/o querellas que cursen en las inspecciones de policía de la localidad. </t>
  </si>
  <si>
    <t>CPS-201-2018</t>
  </si>
  <si>
    <t>CO1.PCCNTR.496896</t>
  </si>
  <si>
    <t>ASOCIACION DE HOGARES SI A LA VIDA</t>
  </si>
  <si>
    <t>CMD-239-2019</t>
  </si>
  <si>
    <t>JUNTA DE ACCIÓN COMUNAL BARRIO MARRUECOS CASAS</t>
  </si>
  <si>
    <t>830020673-3</t>
  </si>
  <si>
    <t>Prestar los servicios para realizar las sesiones de actividad fisica y recreativas dirigidas a personas mayores de la localidad, asi como una salida recreativa.</t>
  </si>
  <si>
    <t>CPS-138-2017</t>
  </si>
  <si>
    <t>17-12-7365986</t>
  </si>
  <si>
    <t>Deporte Aete y Cultura Mejor para todos</t>
  </si>
  <si>
    <t>CMD-240-2019</t>
  </si>
  <si>
    <t>JUNTA DE ACCIÓN COMUNAL BARRIO EL MIRADOR SUR</t>
  </si>
  <si>
    <t>830057992-8</t>
  </si>
  <si>
    <t>255</t>
  </si>
  <si>
    <t>CPS-139-2017</t>
  </si>
  <si>
    <t>17-12-7366072</t>
  </si>
  <si>
    <t>Suspensión 29 días desde el 15 Dic. 2018 al 14.Ene.2019-reinicio 14 de enero de 2019.</t>
  </si>
  <si>
    <t>CMD-241-2019</t>
  </si>
  <si>
    <t>Prestar sus servicios personales como conductor de volquete al servicio de la administración local de Rafael Uribe Uribepara apoyar el área de planeación en la realización de la ejecución del proyecto no, 1544 mata vial local y espacio público, así como apoyar las demás actividades que se generen en el área de gestión del desarrollo con relación al proyecto en mención</t>
  </si>
  <si>
    <t>JUNTA DE ACCIÓN COMUNAL BARRIO DIANA TURBAY SECTOR PLAN ESPECIAL</t>
  </si>
  <si>
    <t>CPS-202-2018</t>
  </si>
  <si>
    <t>830106020-5</t>
  </si>
  <si>
    <t>CO1.PCCNTR.533528</t>
  </si>
  <si>
    <t>ZUMARCE S.A.S</t>
  </si>
  <si>
    <t>990821587-9</t>
  </si>
  <si>
    <t>Contratar el servicio de apoyo logistico para Foro Educativo Local Rafael Uribe Uribe 2018.</t>
  </si>
  <si>
    <t>CCV-140-2017</t>
  </si>
  <si>
    <t>CO1.PCCNTR..260924</t>
  </si>
  <si>
    <t>Acciones de Fortalecimiento para la Paticipacion ciudadana y control social</t>
  </si>
  <si>
    <t>NEX COMPUTER SAS</t>
  </si>
  <si>
    <t>DOTAR 7 COLEGIOS DE LA LOCALIDAD DE RAFAEL URIBE URIBE CON ELEMENTOS TECNOLÓGICOS PARA GARANTIZAR EL FORTALECIMIENTO PROCESOS EDUCATIVOS.</t>
  </si>
  <si>
    <t>Inclusión educativa para la equidad</t>
  </si>
  <si>
    <t>3-3-1-15-01-07-1539-00</t>
  </si>
  <si>
    <t>CMD-242-2019</t>
  </si>
  <si>
    <t>JUNTA DE ACCIÓN COMUNAL BARRIO BRAVO PAEZ</t>
  </si>
  <si>
    <t>27/03/2018-24/05/2018</t>
  </si>
  <si>
    <t>830018014-3</t>
  </si>
  <si>
    <t>CPS-203-2018</t>
  </si>
  <si>
    <t>CO1.PCCNTR.540144</t>
  </si>
  <si>
    <t>NATALIA ALEJANDRA RAMOS ESCOBAR</t>
  </si>
  <si>
    <t>CMD-243-2019</t>
  </si>
  <si>
    <t>CPS-141-2017</t>
  </si>
  <si>
    <t xml:space="preserve">Prestar los servicios profesionales de apoyo a la oficina de planeacion de Alcaldia Local de Rafael Uribe Uribe </t>
  </si>
  <si>
    <t>JUNTA DE ACCIÓN COMUNAL BARRIO MOLINOS II SECTOR</t>
  </si>
  <si>
    <t>17-12-7366223</t>
  </si>
  <si>
    <t>800079950-4</t>
  </si>
  <si>
    <t>JUAN CARLOS OLEGUA  HURTADO</t>
  </si>
  <si>
    <t xml:space="preserve">Apoyo a la gestion publica local </t>
  </si>
  <si>
    <t>CMD-244-2019</t>
  </si>
  <si>
    <t>CI-142-2017</t>
  </si>
  <si>
    <t xml:space="preserve">JUNTA DE ACCIÓN COMUNAL BARRIO SAN JORGE SUR ORIENTAL </t>
  </si>
  <si>
    <t>17-12-7290232</t>
  </si>
  <si>
    <t>860042256-9</t>
  </si>
  <si>
    <t>899999282-1</t>
  </si>
  <si>
    <t>CSU-204-2018</t>
  </si>
  <si>
    <t>AUNAR ESFUERZOS TÉCNICOS, ADMINISTRATIVOS, LOGÍSTICOS Y FINANCIEROS PARA LA CREACIÓN DEL CENTRO FILARMÓNICO RAFAEL URIBE URIBE, COMO ESPACIO PARA IMPLEMENTAR EL PROCESO DE FORMACIÓN MUSICAL DESARROLLADO POR LA OFB A BENEFICIARIOS DE LA LOCALIDAD</t>
  </si>
  <si>
    <t>CO1.PCCNTR.544315</t>
  </si>
  <si>
    <t xml:space="preserve">FRUPYS LTDA </t>
  </si>
  <si>
    <t>Contratar el suministro de refrigerios y/o alimentos preparados a precios unitarios y a monto agotable necesarios en las diferentes actividades que realice la administracion local con las diferentes organizaciones instancias y expresiones sociales de participacion ciudadana y control socialde la localidad de Rafael Uribe uribe</t>
  </si>
  <si>
    <t>390</t>
  </si>
  <si>
    <t>348</t>
  </si>
  <si>
    <t>Luis Bravo</t>
  </si>
  <si>
    <t>CMD-245-2019</t>
  </si>
  <si>
    <t>JUNTA DE ACCIÓN COMUNAL BARRIO NUEVO PENSILVANIA SUR</t>
  </si>
  <si>
    <t>270</t>
  </si>
  <si>
    <t>CPS-144-2017</t>
  </si>
  <si>
    <t>17183081-3</t>
  </si>
  <si>
    <t>CO1.BDOS.244152</t>
  </si>
  <si>
    <t xml:space="preserve">45.Suministro Alimentos </t>
  </si>
  <si>
    <t>DESARROLLAR ACCIONES INTEGRALES DE AGRICULTURA URBANA, MEDIANTE EL FORTALECIMIENTO A LOS AGRICULTORES URBANOS Y FORMACIÓN A POBLACIÓN DE LA LOCALIDAD DE RAFAEL URIBE URIBE EN AU Y TÉCNICAS DE EMPRENDIMIENTO.</t>
  </si>
  <si>
    <t>CPS-205-2018</t>
  </si>
  <si>
    <t>CO1.PCCNTR.535543</t>
  </si>
  <si>
    <t>Acciones de agricultura urbana</t>
  </si>
  <si>
    <t xml:space="preserve">JOSE DAVID DONOSO TOVAR </t>
  </si>
  <si>
    <t>3-3-1-15-06-38-1547-00</t>
  </si>
  <si>
    <t>CMD-246-2019</t>
  </si>
  <si>
    <t>JUNTA DE ACCIÓN COMUNAL BARRIO BOCHICA SUR</t>
  </si>
  <si>
    <t>830032191-7</t>
  </si>
  <si>
    <t>Prestar servicios profesionales de apoyo al area de Gestión de Desarrollo Local en a oficina de Infraestructura en cuanto a todas las actividades referentes a la Ingenieria Civil , estructuras y obras del FDLRUU.</t>
  </si>
  <si>
    <t>Obras de Mitigación en zonas de riesgo de la localidad de Rafael uribe Uribe</t>
  </si>
  <si>
    <t>Laura Natalia Valencia</t>
  </si>
  <si>
    <t>CPS-145-2017</t>
  </si>
  <si>
    <t>709</t>
  </si>
  <si>
    <t>670</t>
  </si>
  <si>
    <t>CO1.BDOS.246720</t>
  </si>
  <si>
    <t>24</t>
  </si>
  <si>
    <t>144</t>
  </si>
  <si>
    <t>FUNDACION PARA EL DESARROLLO SOCIAL Y CULTURAL COLOMBIA JOVEN</t>
  </si>
  <si>
    <t>CMD-247-2019</t>
  </si>
  <si>
    <t>Realización de las actividades del proceso cultural local - escuela de formación artística en la localidad de Rafael Uribe Uribe.</t>
  </si>
  <si>
    <t>JUNTA DE ACCIÓN COMUNAL BARRIO SOSIEGO SUR</t>
  </si>
  <si>
    <t>Suspension (6) dias a partir 21 Dic. reinicio 27-12-2018</t>
  </si>
  <si>
    <t>830074848-7</t>
  </si>
  <si>
    <t>CPS-206-2018</t>
  </si>
  <si>
    <t>CO1.PCCNTR.542712</t>
  </si>
  <si>
    <t>NANCY LUZ MAR  MOYA RAMIREZ</t>
  </si>
  <si>
    <t>CPS-147-2017</t>
  </si>
  <si>
    <t>Prestar los servicios profesionales como abogado para apoyar los procesos de contratacion en sus diferentes etapas al area de gestion del desarrollo de la Alcaldia Local de Rafael Uribe Uribe</t>
  </si>
  <si>
    <t>17-12-7366289</t>
  </si>
  <si>
    <t>CMD-248-2019</t>
  </si>
  <si>
    <t>668</t>
  </si>
  <si>
    <t>JUNTA DE ACCIÓN COMUNAL BARRIO DIANA TURBAY SECTOR LANCEROS</t>
  </si>
  <si>
    <t>31</t>
  </si>
  <si>
    <t>CPS-149-2017</t>
  </si>
  <si>
    <t>CO1.BDOS.249247</t>
  </si>
  <si>
    <t>FUNDACION SOCIAL COLOMBIA ACTIVA</t>
  </si>
  <si>
    <t>CONTRATACION</t>
  </si>
  <si>
    <t>Prestación de servicios para la celebración de las novenas navideñas de la localidad Rafael Uribe Uribe.</t>
  </si>
  <si>
    <t>CMD-249-2019</t>
  </si>
  <si>
    <t>CCV-207-2018</t>
  </si>
  <si>
    <t>JUNTA DE ACCION COMUNAL BARRIO CERROS DE ORIENTE</t>
  </si>
  <si>
    <t>CO1.PCCNTR.617872</t>
  </si>
  <si>
    <t>LA UTV RAFAEL URIBE  URIBE</t>
  </si>
  <si>
    <t>901227444-0</t>
  </si>
  <si>
    <t>Lilia Fanny Guevara- Institucional Star Services</t>
  </si>
  <si>
    <t>CC. NIT</t>
  </si>
  <si>
    <t>20.546.554 y 830.113914</t>
  </si>
  <si>
    <t>50% -50%</t>
  </si>
  <si>
    <t>Compra y entrega de elementos pedagogicos para la dotacion de jardines infantiles pertenencientes a la Secretaria Distrital de Integracion Social y Hobis del ICBF de la localidad de Rafael Uribe Uribe, de conformidad con las especificaciones tecnicas y cantidad de Rafael Uribe Uribe</t>
  </si>
  <si>
    <t>Desarrollo Integral para la primera infancia</t>
  </si>
  <si>
    <t>3-3-1-15-01-02-1535-00</t>
  </si>
  <si>
    <t>Liquidado-10/05/2018</t>
  </si>
  <si>
    <t>120</t>
  </si>
  <si>
    <t>Apoyo a la liquidación Luis Bravo</t>
  </si>
  <si>
    <t>CMD-250-2019</t>
  </si>
  <si>
    <t xml:space="preserve">WILLIAM NUMPAQUE USECHE </t>
  </si>
  <si>
    <t xml:space="preserve">JUNTA DE ACCIO COMUNAL BARRIO LA MERCED SUR </t>
  </si>
  <si>
    <t>CPS-150-2017</t>
  </si>
  <si>
    <t>CO1.BDOS.250855</t>
  </si>
  <si>
    <t>CORPORACION TIEMPO DE MUJERES COLOMBIA</t>
  </si>
  <si>
    <t>Prestación de Servicios para realizar un evento para la conmemoración del mes de la Afroco-lombianidad en la Localidad Rafael Uribe Uribe.</t>
  </si>
  <si>
    <t>CPS-208-2018</t>
  </si>
  <si>
    <t>CO1.PCCNTR.594774</t>
  </si>
  <si>
    <t>FRANKY YUBER MENDOZA CASTRO</t>
  </si>
  <si>
    <t>CMD-251-2019</t>
  </si>
  <si>
    <t>Prestar los servicios de promocion y divulgacion en medios masivos de comunicacion y redes sociales en temas institucionales.</t>
  </si>
  <si>
    <t xml:space="preserve">JUNTA DE ACCIO COMUNAL BARRIO EL ROSAL </t>
  </si>
  <si>
    <t>Liquidado-20/03/2018</t>
  </si>
  <si>
    <t>Publicidad</t>
  </si>
  <si>
    <t>3-1-2-02-18-00-0000-00</t>
  </si>
  <si>
    <t>CPS-153-2017</t>
  </si>
  <si>
    <t>17-12-7366453</t>
  </si>
  <si>
    <t>Prestar los servicios profesionales como abogado para apoyar los procesos de contratacion en sus diferentes etapas al area de Gestion del desarrollo de la Alcaldia Local Rafael Uribe Uribe</t>
  </si>
  <si>
    <t>CMD-252-2019</t>
  </si>
  <si>
    <t>CI-209-2018</t>
  </si>
  <si>
    <t xml:space="preserve">JUNTA DE ACCIÓN COMUNAL BARRIO LA RESURECCION </t>
  </si>
  <si>
    <t>CPS-154-2017</t>
  </si>
  <si>
    <t>CMD-253-2019</t>
  </si>
  <si>
    <t>17-12-7366385</t>
  </si>
  <si>
    <t>YENY ALEJANDRA ROJAS MORA</t>
  </si>
  <si>
    <t>JUNTA DE ACCIÓN COMUNAL BARRIO LAS LOMAS</t>
  </si>
  <si>
    <t>Prestar sus servicios de auxiliar administrativo al área de gestión de desarrollo local de la alcaldia local de Rafael Uribe Uribe</t>
  </si>
  <si>
    <t>CMD-254-2019</t>
  </si>
  <si>
    <t>JUNTA DE ACCIÓN COMUNAL BARRIO RIO DE JANEIRO</t>
  </si>
  <si>
    <t>CPS-155-2017</t>
  </si>
  <si>
    <t>CMA-210-2018</t>
  </si>
  <si>
    <t>17-12-7366480</t>
  </si>
  <si>
    <t>ADJUDICADO(CONTRATOS 266-267)</t>
  </si>
  <si>
    <t>INTERVENTORIA DE MALLA VIAL 2018 (VIVIAN LORENA PRIETO)</t>
  </si>
  <si>
    <t>Prestar sus servicios de apoyo técnico y administrativo al área de gestión del desarrollo local al grupo de planeación de la Alcaldía Local de Rafael Uribe Uribe</t>
  </si>
  <si>
    <t>CMD-255-2019</t>
  </si>
  <si>
    <t>CPS-156-2017</t>
  </si>
  <si>
    <t>JUNTA DE ACCIÓN COMUNAL BARRIO BOSQUES DE SAN CARLOS</t>
  </si>
  <si>
    <t>17-12-7366536</t>
  </si>
  <si>
    <t>CPS-211-2018</t>
  </si>
  <si>
    <t>CO1.PCCNTR.550835</t>
  </si>
  <si>
    <t>JENNIFFER ALEJANDRA LOZADA ARBOLEDA</t>
  </si>
  <si>
    <t>CPS-163-2017</t>
  </si>
  <si>
    <t>Prestar los servicios profesionales especializados para brindar apoyo juridico al despacho del Alcalde Local en el analisis, revisio, tramite y respuesta a tutelas, proposiciones, conciliaciones, solicitudes de entes de control corporaciones publicas y conceptos juridicoas que se le soliciten.</t>
  </si>
  <si>
    <t>CMD-256-2019</t>
  </si>
  <si>
    <t>17-12-7368957</t>
  </si>
  <si>
    <t>JUNTA DE ACCIÓN COMUNAL BARRIO EL CONSUELO SUR</t>
  </si>
  <si>
    <t>PRESTAR SUS SERVICIOS DE AUXILIAR ADMINISTRATIVO AL AREA DE GESTIÓN DE DESARROLLO LOCAL DE LA ALCALDÍA LOCAL DE RAFAEL URIBE URIBE</t>
  </si>
  <si>
    <t>683</t>
  </si>
  <si>
    <t>667</t>
  </si>
  <si>
    <t>CPS-164-2017</t>
  </si>
  <si>
    <t>CO1.BDOS.256648</t>
  </si>
  <si>
    <t>FUNDACION FORO CIVICO ESCUELA DE DEMOCRACIA, DERECHOS HUMANOS Y PARTICIPACION CIUDADANA</t>
  </si>
  <si>
    <t>Fortalecimiento de la participación ciudadana local y el control social mediante acciones de formación a organizaciones, instancias y expresiones sociales ciudadanas.</t>
  </si>
  <si>
    <t>CMD-257-2019</t>
  </si>
  <si>
    <t>15 sep. 2018</t>
  </si>
  <si>
    <t>JUNTA DE ACCIÓN COMUNAL BARRIO ANTONIO MORALES GALAVIS</t>
  </si>
  <si>
    <t>CPS-212-2018</t>
  </si>
  <si>
    <t>CO1.PCCNTR.552651</t>
  </si>
  <si>
    <t>DANIEL ESTEBAN MEDINA BERNAL</t>
  </si>
  <si>
    <t xml:space="preserve">Apoyo a la Supervision-angelica johanna Llanos Forero </t>
  </si>
  <si>
    <t>Prestar servicios profesionales de apoyo al area de gestion de desarrollo Local en la oficina de infraestructura en cuanto a todas las actividades referentes a geotecnia o geologia.</t>
  </si>
  <si>
    <t>CPS-165-2017</t>
  </si>
  <si>
    <t>CO1.BDOS.258948</t>
  </si>
  <si>
    <t>Obras de mitigacion en zonas de riesgo de la Alcaldia de Rafael Uribe Uribe</t>
  </si>
  <si>
    <t>FUNDACION CASA IRACA</t>
  </si>
  <si>
    <t>711</t>
  </si>
  <si>
    <t>665</t>
  </si>
  <si>
    <t>CMD-258-2019</t>
  </si>
  <si>
    <t>Prestación de Servicios para realizar un evento para la conmemoración día internacional de la NO VIOLENCIA contra las mujeres de la localidad Rafael Uribe Uribe.</t>
  </si>
  <si>
    <t>JUNTA DE ACCIÓN COMUNAL BARRIO SERRANIA</t>
  </si>
  <si>
    <t>CPS-213-2018</t>
  </si>
  <si>
    <t>liquidado-24/04/2018</t>
  </si>
  <si>
    <t>CO1.PCCNTR.679144</t>
  </si>
  <si>
    <t>PEDRO ANTONIO TELEDO PENAGOS</t>
  </si>
  <si>
    <t>CSU-166-2017</t>
  </si>
  <si>
    <t>CO1.PCCNTR.268120</t>
  </si>
  <si>
    <t>Contratar la elaboracion del periodico institucional con fotografia, diagramacion, correcion de estilo impresion y distribucion del periodico local " Al dia con la ciudadania de la Localidad de Rafael Uribe uribe".</t>
  </si>
  <si>
    <t>CMD-259-2019</t>
  </si>
  <si>
    <t>UNION TEMPORAL SICVEL DOTACION 2017</t>
  </si>
  <si>
    <t xml:space="preserve">JUNTA DE ACCIÓN COMUNAL BARRIO URBANIZACION AVENIDA CARACAS </t>
  </si>
  <si>
    <t>INTERNACIONAL DE CAMARAS Y LENTES SAS (50.00%)</t>
  </si>
  <si>
    <t>Informacion</t>
  </si>
  <si>
    <t>3-1-2-02-17-00-0000-00</t>
  </si>
  <si>
    <t>Dotar 26 salones comunales con elementos, materiales y mobiliario para el desarrollo y fortalecimiento de la comunidad a travès de la participación social.</t>
  </si>
  <si>
    <t>9/5/2019-12/07/2019</t>
  </si>
  <si>
    <t>Luis Fernando Barreto</t>
  </si>
  <si>
    <t>SAMC-214-2018</t>
  </si>
  <si>
    <t>Security Video Equipment SAS (50.00%)</t>
  </si>
  <si>
    <t>Mantenimiento preventivo y correctivo de vehiculos. Proceso declarado desierto con Resolución 370 del 22 de Octubre de 2018</t>
  </si>
  <si>
    <t>CMD-260-2019</t>
  </si>
  <si>
    <t>JUNTA DE ACCIÓN COMUNAL BARRIO LA ESPERANZA</t>
  </si>
  <si>
    <t>CPS-168-2017</t>
  </si>
  <si>
    <t>CO1.BDOS.258601</t>
  </si>
  <si>
    <t>CORPORACION ESTRATEGICA EN GESTION E INTEGRACION COLOMBIA</t>
  </si>
  <si>
    <t>DESARROLLAR ACTIVIDADES QUE FOMENTEN LA PROTECCION DE LA VIDA DE LOS NIÑOS, NIÑAS Y ADOLESCENTES, EN LOS ENTORNOS ESCOLARES Y PARQUES, ASI COMO EN LOS PUNTOS CRITICOS DE SEGURIDAD EN ESPECIAL LOS LUGARES DE OCURRENCIA DE HOMICIDIOS Y FEMINICIDIOS, EN RAFAEL URIBE URIBE</t>
  </si>
  <si>
    <t>CSU-215-2018</t>
  </si>
  <si>
    <t>CMD-261-2019</t>
  </si>
  <si>
    <t>CO1.PCCNTR.578809</t>
  </si>
  <si>
    <t>DIANA CAROLINA BERNAL PEREZ</t>
  </si>
  <si>
    <t xml:space="preserve">JUNTA DE ACCIÓN COMUNAL BARRIO PORTAL DE LA HACIENDA </t>
  </si>
  <si>
    <t>1015413256-7</t>
  </si>
  <si>
    <t>Contratar a monto agotable la adquisicion de elementos de insumos de seguridad industrial, requeridos por el area de gestion documental, operarios de maquinaria pesada e ingenieros del Fondo de Desarrollo Local de Rafael Uribe Uribe</t>
  </si>
  <si>
    <t>3-3-1-2-01-04-00-0000-00</t>
  </si>
  <si>
    <t>CPS-170-2017</t>
  </si>
  <si>
    <t>CIN-216-2018</t>
  </si>
  <si>
    <t>CO1.PCCNTR.267839</t>
  </si>
  <si>
    <t>CO1.PCCNTR.579551</t>
  </si>
  <si>
    <t>VICTOR MANUEL ORTEGA VASQUEZ</t>
  </si>
  <si>
    <t>CONSORCIO MATERIAL DIDACTICO 2017/( CESION 11/01/2018)CORPORACION PUNTOS CARDINALES</t>
  </si>
  <si>
    <t>DESARROLLAR PROCESOS QUE FORTALEZCAN LAS ACCIONES DE PROMOCION DE COMPORTAMIENTOS PARA LA CONVIVENCIA Y LA PREVENCION DE VIOLENCIAS Y DELITOS, ADELANTADAS POR LA ESTACIÓN DE POLICIA EN COORDINACIÓN CON LA ALCALDIA LOCAL RAFAEL URIBE URIBE</t>
  </si>
  <si>
    <t>Realizar la interventoria Tecnica, Administrativa, Financiera y/o Economica, Juridica, Contable, Ambiental de seguridad en salud en el trabajo (SST.-SAG) y Social , al contrato que tendrá por objeto : Desarrollar acciones de sensibilizacion en tenencia responsable de Mascotas y Esterilizacion de Caninos (as) y Felinos (as) en la Localidad de Rafael Uribe Uribe.</t>
  </si>
  <si>
    <t>CMD-262-2019</t>
  </si>
  <si>
    <t>JUNTA DE ACCIÓN COMUNAL BARRIO DIANA TURBAY SECTOR COMUNEROS</t>
  </si>
  <si>
    <t>CPS-171-2017</t>
  </si>
  <si>
    <t>CO1.BDOS.258404</t>
  </si>
  <si>
    <t>CARLOS ALBERTO PINZON MOLINA</t>
  </si>
  <si>
    <t xml:space="preserve">JUAN CARLOS LEON GARCIA </t>
  </si>
  <si>
    <t>DESARROLLAR UN PROCESO DE FORTALECIMIENTO, SENCIBILIZACIÓN Y DIFUSIÓN DE LOS MECANISMOS ALTERNATIVOS DE SOLUCION DE CONFLICTOS Y LA JUSTICIA COMUNITARIA EN LA LOCALIDAD POR MEDIO DE INSUMOS QUE LE PERMITAN A LA COMUNIDAD TENER CLARO LAS COMPETENCIAS Y ACCIONES EN PROCESOS DE RESOLUCIÓN DE CONFLICTOS, IMPLEMENTADOS POR LA JUSTICIA COMUNITARIA</t>
  </si>
  <si>
    <t>CPS-217-2018</t>
  </si>
  <si>
    <t>CMD-263-2019</t>
  </si>
  <si>
    <t>CO1.PCCNTR.574454</t>
  </si>
  <si>
    <t>LOGISTICS AND SERVICES S.A.S</t>
  </si>
  <si>
    <t>JUNTA DE ACCIÓN COMUNAL BARRIO BOSQUES DE LA HACIENDA</t>
  </si>
  <si>
    <t>900893468-9</t>
  </si>
  <si>
    <t>Contratar del servicio de apoyo logistico para la semana de la Juventud en la localidad de Rafael Uribe Uribe</t>
  </si>
  <si>
    <t>Aciones de fortalecimiento para la participacion ciudadana y control social</t>
  </si>
  <si>
    <t>en ejecución</t>
  </si>
  <si>
    <t>MAURICIO BELLO / LUIS FERNANDO PRIETO RONDON-RAD.20196820003143</t>
  </si>
  <si>
    <t>CCV-173-2017</t>
  </si>
  <si>
    <t>CIN-218-2018</t>
  </si>
  <si>
    <t>CO1.BDOS.271437</t>
  </si>
  <si>
    <t>IMPORTADORA COLOMBIANA DE ARTICULOS ESPECIALES LTDA IMCARE LTDA</t>
  </si>
  <si>
    <t>ADJUDICACION ENERO-2019</t>
  </si>
  <si>
    <t>CMD-264-2019</t>
  </si>
  <si>
    <t>ADQUISICIÓN DE ELEMENTOS PARA EL MANEJO ADECUADO DE LOS RESIDUOS SÓLIDOS CONVENCIONALES Y PELIGROSOS, PARA EL AVANCE EN LA IMPLEMENTACIÓN DEL PLAN INSTITUCIONAL DE GESTIÓN AMBIENTAL ¿ PIGA- EN LA ALCALDÍA LOCAL DE RAFAEL URIBE URIBE</t>
  </si>
  <si>
    <t xml:space="preserve">JUNTA DE ACCIÓN COMUNAL BARRIO BUENOS AIRES LA ESPERANZA </t>
  </si>
  <si>
    <t>ADECUACIÓN DE PREDIOS 2018 (VIVIAN LORENA PRIETO)</t>
  </si>
  <si>
    <t>CMD-265-2019</t>
  </si>
  <si>
    <t>ASOCIACION DE JUNTAS DE ACCION COMUNAL</t>
  </si>
  <si>
    <t>830058756-0</t>
  </si>
  <si>
    <t>Liquidado-13/06/2018</t>
  </si>
  <si>
    <t xml:space="preserve">Jhon Fredy Castro </t>
  </si>
  <si>
    <t>CPS-174-2017</t>
  </si>
  <si>
    <t>CO1.BDOS.267633</t>
  </si>
  <si>
    <t>CREA PRODUCCIONES SAS</t>
  </si>
  <si>
    <t>APOYAR LOGISTICAMENTE LA REALIZACION DEL TORNEO DE FUTBOL DEL OLAYA EN LA LOCALIDAD DE RAFAEL URIBE URIBE</t>
  </si>
  <si>
    <t>CSU-219-2018</t>
  </si>
  <si>
    <t>Liquidado -13/04/2018</t>
  </si>
  <si>
    <t>GRUPO EDS AUTOGAS S.A.S</t>
  </si>
  <si>
    <t>CPS-175-2017</t>
  </si>
  <si>
    <t>CO1.BDOS.271347</t>
  </si>
  <si>
    <t>CORPORACION PUNTOS CARDINALES</t>
  </si>
  <si>
    <t>900459737-5</t>
  </si>
  <si>
    <t>Prestación de servicios de apoyo logístico y cultural para la realización del evento de celebración de la tarde navideña de la localidad Rafael Uribe Uribe.</t>
  </si>
  <si>
    <t>CMD-266-2019</t>
  </si>
  <si>
    <t>JUNTA DE ACION COMUNAL BARRIO MOLINOS DEL SUR</t>
  </si>
  <si>
    <t>830060762-1</t>
  </si>
  <si>
    <t xml:space="preserve">Contratar el suministro de combustible a monto agotable de gasolina corriente y acpm para el parque automotor (vehiculos livianos y maquinaria amarilla) a cargo del fondo de Desarrollo Local de Rafel Uribe Uribe a traves del acuerdo marco de precios suministro de combustible con sistema de control EDS en Bogota, celebradas entre Colombia Compra Eficiente y Distracom S:A Globollantas Ltda, Grupo EDS Autogas SAS , Organizacion Terpel  SA.A, Distribuidora Nacional de Combustible Ltda, Sodexo Servicios de beneficios e incentivos Colombia S.A y Big Pass S.A.S </t>
  </si>
  <si>
    <t>Liquidado-21/03/2018</t>
  </si>
  <si>
    <t>ORDEN DE COMPRA-24292</t>
  </si>
  <si>
    <t xml:space="preserve">Selección Abreviada / Acuerdo Marco de Precios </t>
  </si>
  <si>
    <t>Orden TVCCE 24292</t>
  </si>
  <si>
    <t>Seguritech Privada S.A. De C.V. - Sucursal Colombia</t>
  </si>
  <si>
    <t>901138282-2</t>
  </si>
  <si>
    <t>Fortalecer la capacidad de gestión e intervención de la Alcaldía local en la problemática de seguridad y convivencia mediante acciones que propendan por la convivencia y la prevención del delito, campañas comunicativas, sensibilización a la ciudadanía, mecanismos de participación en seguridad y fomento de la política de pactos y corresponsabilidad de la ciudadanía</t>
  </si>
  <si>
    <t>CMD-267-2019</t>
  </si>
  <si>
    <t>JUNTA DE ACCION COMUNAL BARRIO-CONJUNTO RESIDENCIA IBARI</t>
  </si>
  <si>
    <t>830097915-1</t>
  </si>
  <si>
    <t>CMD-268-2019</t>
  </si>
  <si>
    <t>JUNTA DE ACCION COMUNAL BARRIO-NUEVA CIUDAD VILLA MAYOR</t>
  </si>
  <si>
    <t>Combustibles Lubricantes y llantas</t>
  </si>
  <si>
    <t>CIA-1286-2017</t>
  </si>
  <si>
    <t>17-12-6819295</t>
  </si>
  <si>
    <t xml:space="preserve">SUPERINTEDENCIA DE INDUSTRIA Y COMERCIO </t>
  </si>
  <si>
    <t xml:space="preserve">La SUPERINTENDENCIA, en calidad de Secretearía Técnica de la red Nacional de protección al Consumidor y el FONDO, se comprometen mediante el presente convenio específico a anudar esfuerzos y recursos económicos, técnicos y logísticos para crear, poner en funcionamiento y mantener en plena operatividad de una (1) CASA DEL CONSUMIDOR, al servicio de la comunidad en general y de los consumidores de su localidad </t>
  </si>
  <si>
    <t>269-2019</t>
  </si>
  <si>
    <t>Orden</t>
  </si>
  <si>
    <t>FABRICA NACIONAL DE AUTOPARTES S.A - FANALCA S.A.</t>
  </si>
  <si>
    <t>ADQUISICIÓN DE MOTOCICLETAS Y VEHÍCULOS PARA EL FONDO DE DESARROLLO LOCAL DE RAFAEL URIBE URIBE EN VIRTUD DEL ACUERDO MARCO DE PRECIOS CCE-416-1-AMP-2016 Y EN EL ACUERDO MARCO DE PRECIOS CCE-312-1-AMP-2015, PARA FORTALECER LAS ACCIONES DE SEGURIDAD EN LAS LOCALIDADES DE BOGOTÁ DISTRITO CAPITAL</t>
  </si>
  <si>
    <t>MELQUISEDEC</t>
  </si>
  <si>
    <t>Malla Vial Local y espacio publico</t>
  </si>
  <si>
    <t>CPS-220-2018</t>
  </si>
  <si>
    <t>CO1.PCCNTR.585335</t>
  </si>
  <si>
    <t>CRISTHIAN ALBERTO CERINZA OSPINA</t>
  </si>
  <si>
    <t>Prestar sus servcios profesionales para apoyar la realizacion, la formulacion, apoyo a la supervisio, seguimiento y evaluacion del proyecto 1543 garantia y disfrute del espacio publico contenido en el plan de desarrollo economico, social, ambiental y de obras publicas para la localidad de Rafael Uribe Uribe .</t>
  </si>
  <si>
    <t>713</t>
  </si>
  <si>
    <t>677</t>
  </si>
  <si>
    <t>CPS-221-2018</t>
  </si>
  <si>
    <t>CO1.PCCNTR.696312</t>
  </si>
  <si>
    <t>ASOCIACION PARA EL DESARROLLO INTEGRAL DE LA FAMILIA COLOMBIANA</t>
  </si>
  <si>
    <t>Prestar los servicios para desarrollar los juegos comunales interbarrios y festivales deportivos en la localidad de Rafel Uribe Uribe</t>
  </si>
  <si>
    <t>Deporte arte u¿y cultura mejor para todos</t>
  </si>
  <si>
    <t>CPS-222-2018</t>
  </si>
  <si>
    <t>CO1.PCCNTR.590010</t>
  </si>
  <si>
    <t>JORGE HERNANDO RODRIGUEZ SANTANA</t>
  </si>
  <si>
    <t>Apoyar tecnicametne las distintas etapas de los procesos de competencia de la Alcaldia Local paa la depuracion de actuaciones administrativas</t>
  </si>
  <si>
    <t>Apoyo a la Gestion Publica Local</t>
  </si>
  <si>
    <t>CPS-223-2018</t>
  </si>
  <si>
    <t>CO1.PCCNTR.589531</t>
  </si>
  <si>
    <t>Apoyar tecnicamente las distintas etapas de los procesos de competencia de las inspecciones de policia de la localidad, segun reparto</t>
  </si>
  <si>
    <t>GLORIA ISABEL CASTILLO</t>
  </si>
  <si>
    <t>CPS-224-2018</t>
  </si>
  <si>
    <t>CO1.PCCNTR.589262</t>
  </si>
  <si>
    <t>MANUEL ANTONIO TRIANA ALVAREZ</t>
  </si>
  <si>
    <t>Prestar los servicios profesionales especializados para adelantar las actuaciones administrativas que en materia de obras y urbanismo , espacio publico y establecimientos de comercio requiera la alcaldia local de Rafael Uribe Uribe</t>
  </si>
  <si>
    <t>CPS-225-2018</t>
  </si>
  <si>
    <t>CO1.PCCNTR.591354</t>
  </si>
  <si>
    <t>Apoyar juridicamente la ejecucion de las acciones requeridas para la depuracion de las actuaciones administrativas que cursan en la Alcaldia Local.</t>
  </si>
  <si>
    <t>CPS-226-2018</t>
  </si>
  <si>
    <t>CO1.PCCNTR.599239</t>
  </si>
  <si>
    <t>JUAN SEBASTIAN MARTIN BERMEO</t>
  </si>
  <si>
    <t>Apoyar administrativamente y asistencialmente a la oficina de infraestructura de la Alcaldia Local.</t>
  </si>
  <si>
    <t>CPS-227-2018</t>
  </si>
  <si>
    <t>CO1.PCCNTR.688710</t>
  </si>
  <si>
    <t>CONSORCIO PRISMA B Y C</t>
  </si>
  <si>
    <t>Prestar los servicios para realizar procesos de formacion artisticos y culturales mediante el desarrollo de iniciativas que fortalezcan organizaciones artisticas, culturales de la localidad de Rafael uribe uribe.</t>
  </si>
  <si>
    <t>CPS-228-2018</t>
  </si>
  <si>
    <t>CO1.PCCNTR.627918</t>
  </si>
  <si>
    <t>SEGURIDAD INDUSTRIAL EL FARO S.A.S</t>
  </si>
  <si>
    <t>901100688-4</t>
  </si>
  <si>
    <t xml:space="preserve">Contratar el servicio de revision, mantenimiento, recarga y suministro de extintores contra incendio y señalizacion y soportes para extintores pertenencientes al Fondo de Desarrollo Local de Rafael Uribe Uribe </t>
  </si>
  <si>
    <t>Mantenimiento Entidad</t>
  </si>
  <si>
    <t>3-1-2-05-01-0000-00</t>
  </si>
  <si>
    <t>JHON FREDY CASTRO</t>
  </si>
  <si>
    <t>PIGA</t>
  </si>
  <si>
    <t>CPS-229-2018</t>
  </si>
  <si>
    <t>CO1.PCCNTR.634266</t>
  </si>
  <si>
    <t xml:space="preserve">CUMMINS DE LOS ANDES S.A </t>
  </si>
  <si>
    <t>800071617-1</t>
  </si>
  <si>
    <t>Prestacion del servicio de monitoreo GPS y medicion de variables de operacion de los equipos livianos y pesados del Fondo de Desarrollo Local de Rafael Uribe Uribe</t>
  </si>
  <si>
    <t>CPS-230-2018</t>
  </si>
  <si>
    <t>CO1.PCCNTR.661220</t>
  </si>
  <si>
    <t xml:space="preserve">PRECAR LTDA </t>
  </si>
  <si>
    <t>8600515236-2</t>
  </si>
  <si>
    <t>Contratar a monto agotable el diagnostico, mantenimiento preventivo y correctivo incluyendo mano de obra y/o suministro de repuestos originales, kits de elementos, lubricantes, suministro de llantas y despinches para la maquinaria pesada del Fondo de Desarrollo Local Rafael Uribe uribe.</t>
  </si>
  <si>
    <t>CPS-231-2018</t>
  </si>
  <si>
    <t>CO1.PCCNTR.699525</t>
  </si>
  <si>
    <t>FUNDACION FORO CIVICO-ESCUELAS DE DEMOCRACIA DERECHOS HUMANOS Y PARTICIPACION CIUDADANA.</t>
  </si>
  <si>
    <t>Fortalecer organizaciones, instancias y expresiones sociales ciudadanas en el marco del modelo de participacion uno mas uno=todos, una mas una= todas y brindar formacion en gestion de proyectos en la Localidad de Rafael Uribe Uribe.</t>
  </si>
  <si>
    <t>3-3-1-15-0-45-1550-00</t>
  </si>
  <si>
    <t>INTERVENTORIA CI-251-2018-FAMA CONSULTORES S.A.S</t>
  </si>
  <si>
    <t>INTERVENTORIA CONTRATO 251-2018 FAMA CONSULTORES SAS</t>
  </si>
  <si>
    <t>COP-232-2018</t>
  </si>
  <si>
    <t>CO1.PCCNTR.701639</t>
  </si>
  <si>
    <t>BALLEN B Y CIA S.A.S</t>
  </si>
  <si>
    <t>Contratar las obras y actividades para la conservacion para la Malla Vial y Espacio Publico de la Localidad de Rafael Uribe Uribe a precios unitarios fijos y monto agotable para la UPZ 55 DIANA TURBAY.</t>
  </si>
  <si>
    <t>POR INICIAR</t>
  </si>
  <si>
    <t>POR DELEGAR</t>
  </si>
  <si>
    <t>Por iniciar</t>
  </si>
  <si>
    <t>COP-233-2018</t>
  </si>
  <si>
    <t>CO1.PCCNTR.706053</t>
  </si>
  <si>
    <t xml:space="preserve">PROCOPAL S.A </t>
  </si>
  <si>
    <t>Contratar a precios unitarios fijos sin formula de reajuste las obras para el control de sitios inestables y realizar mantenimiento  y/o Mejoramiento de Obras de Mitigacion de la localidad de Rafel Uribe Uribe</t>
  </si>
  <si>
    <t>Obras de mitigacion en zonas de riesgo de la localidad de Rafael Uribe Uribe</t>
  </si>
  <si>
    <t>Interventoria CI-170-2019 - CONSORCIO SOLUCIONES 3G</t>
  </si>
  <si>
    <t>COP-234-2018</t>
  </si>
  <si>
    <t>CO1.PCCNTR.699254</t>
  </si>
  <si>
    <t xml:space="preserve">CONSORCIO REFOZAMIENTO 2018 </t>
  </si>
  <si>
    <t>JOHN WILLIAM CASALLAS JURADO</t>
  </si>
  <si>
    <t>Contratar a precios unitarios fijos sin formula de ajuste , la demolicion parcial, el reforzamiento estructural y modificacion del salon comunal y cultural Bosques de Molinos destinado al uso dotacional equipamento colectivo cultural de escala vecinal ubicada en la escala de Rafael Uribe Uribe.</t>
  </si>
  <si>
    <t xml:space="preserve">HECTOR JULIO CASALLAS ORDOÑEZ </t>
  </si>
  <si>
    <t>PRONACON S.A.S</t>
  </si>
  <si>
    <t>CPS-235-2018</t>
  </si>
  <si>
    <t>CO1.PCCNTR.705761</t>
  </si>
  <si>
    <t>FUNDACION PARA EL DESARROLLO SOCIOCULTURAL DEPORTIVO Y COMUNITARIO-FUNDESCO</t>
  </si>
  <si>
    <t>Promover actividades que fortalezcan la seguridad y la convivencia en la localidad de Rafael Uribe Uribe.</t>
  </si>
  <si>
    <t>Convivencia ciudadana y seguridad para todos</t>
  </si>
  <si>
    <t>3-1-1-15-03-19-1545-00</t>
  </si>
  <si>
    <t>COP-236-2018</t>
  </si>
  <si>
    <t>CO1.PCCNTR.705853</t>
  </si>
  <si>
    <t>CONSORCIO RAFAEL 2018</t>
  </si>
  <si>
    <t>Realizar la construccion, mantenimiento, adecuacion y recuperacion de los parques vecinales y de bolsillo por el sistema de precio unitarios fijos a monto agotable de la localidad de Rafael Uribe Uribe.</t>
  </si>
  <si>
    <t>ESTUDIOS E INGENIERIA SAS</t>
  </si>
  <si>
    <t>CIA-237-2018</t>
  </si>
  <si>
    <t>CO1.PCCNTR.702716</t>
  </si>
  <si>
    <t>JARDIN BOTANICO JOSE CELESTINO MUTIS</t>
  </si>
  <si>
    <t>Aunar esfuerzos tecnicos, administrativos y financieros entre el Jardin Botanico Jose Celestino Mutis y el Fondo de Desarrollo Local de Rafael Uribe Uribe, para adelantar labores de plantacion y mantenimiento de arborado joven, mantenimiento de jardineria y manejo integral del arborado antiguo en la Localidad de Rafael Uribe.</t>
  </si>
  <si>
    <t>Recuperacion de los recurso ambientales de la Localidad</t>
  </si>
  <si>
    <t>211.Convenio Interadministrativo</t>
  </si>
  <si>
    <t>CPS-238-2018</t>
  </si>
  <si>
    <t>CO1.PCCNTR.683213</t>
  </si>
  <si>
    <t xml:space="preserve">ASOCIACION DE HOGARES SI A LA VIDA </t>
  </si>
  <si>
    <t>Prestar el servicio en la realizacion del Festival Cultural y Artistico a desarrollarse en la localidad de Rafael uribe Uribe</t>
  </si>
  <si>
    <t>Deporte arte y Cultura mejor para todos</t>
  </si>
  <si>
    <t>3-1-1-15-01-11-1540-00</t>
  </si>
  <si>
    <t>CPS-239-2018</t>
  </si>
  <si>
    <t>CO1.PCCNTR.678947</t>
  </si>
  <si>
    <t>FUNDACION SOCIAL COLOMBIA ACTIVA-FUNACTIVA</t>
  </si>
  <si>
    <t>900332118-1</t>
  </si>
  <si>
    <t>Realizar las novenas de aguinaldos, una tarde navideña y una viejoteca para fomentar las tradiciones culturas decembrinas en la Localidad de Rafael Uribe Uribe</t>
  </si>
  <si>
    <t>692</t>
  </si>
  <si>
    <t>636</t>
  </si>
  <si>
    <t>CPS-240-2018</t>
  </si>
  <si>
    <t>CO1.PCCNTR.643718</t>
  </si>
  <si>
    <t>CORPORACION DE SERVICIOS COLOMBIA-CORSERVICOL</t>
  </si>
  <si>
    <t>900004535-1</t>
  </si>
  <si>
    <t>Contratar el servicio de apoyo logistico para la celebracion del dia comunal en la localidad de Rafael Uribe Uribe</t>
  </si>
  <si>
    <t>Acciones de forlalecimiento para la participacion ciudadana y control social</t>
  </si>
  <si>
    <t>SOCIEDAD DE FABRICACION DE AUTOMOTORES S.A. SOFASA S.A</t>
  </si>
  <si>
    <t>860025792-3</t>
  </si>
  <si>
    <t xml:space="preserve">Adquisicion de motocicletas y vehiculos por el Fondo de Desarrollo Local de Rafael Uribe Uribe para el servicio de la Policia Metropolitana de Bogota. D.C </t>
  </si>
  <si>
    <t>3-3-1-15-03-19-1545-00</t>
  </si>
  <si>
    <t>3/29/2019</t>
  </si>
  <si>
    <t xml:space="preserve">SUZUKI MOTOR DE COLOMBIA S.A </t>
  </si>
  <si>
    <t>891410137-2</t>
  </si>
  <si>
    <t>INCOLMOTOS YAMAHA S.A</t>
  </si>
  <si>
    <t>890916911-6</t>
  </si>
  <si>
    <t xml:space="preserve">FABRICA NACIONAL DE AUTOPARTES S.A FANALCA S.A </t>
  </si>
  <si>
    <t>8900301886-1</t>
  </si>
  <si>
    <t>CIA-2652</t>
  </si>
  <si>
    <t>18-22-1748</t>
  </si>
  <si>
    <t>SECRETARIA DE EDUCACIÓN / EJECUTOR: NEX COMPUTER SAS</t>
  </si>
  <si>
    <t>830110570-1</t>
  </si>
  <si>
    <t>Adquisicion de tecnologia con destino a las instituciones educativas del distrito, segun las necesidades, evidencias concertadas y aceptadas por los fondos de Desarrollo Local participantes en el marco del Convenio Interadministrativo de Cofinanciacion 2652 de 2018</t>
  </si>
  <si>
    <t>Inclusion educativa para la localidad de Rafel Uribe Uribe</t>
  </si>
  <si>
    <t>JESUS BAYRO MUÑOZ</t>
  </si>
  <si>
    <t>CPS-241-2018</t>
  </si>
  <si>
    <t>CO1.PCCNTR.693522</t>
  </si>
  <si>
    <t>IMPULSAR FUNDACION SOCIAL</t>
  </si>
  <si>
    <t>Desarrollar acciones integrales de agricultura Urbana en la Localidad de Rafael Uribe Uribe</t>
  </si>
  <si>
    <t>Acciones de agricultura Urbana</t>
  </si>
  <si>
    <t>INTERVENTORIA.CI-262-2018-FUNDACION ECODES</t>
  </si>
  <si>
    <t>INTERVENTORIA CONTRATO 262-2018 FUNDACION ECODES</t>
  </si>
  <si>
    <t>COP-242-2018</t>
  </si>
  <si>
    <t>CO1.PCCNTR.703703</t>
  </si>
  <si>
    <t>CONSORCIO PARQUES I.B BOGOTA</t>
  </si>
  <si>
    <t>INCITECO S.A.S</t>
  </si>
  <si>
    <t>Realizar la construccion, mantenimiento y adecuacion de los parques vecinales y de bolsillo por el sistema de precios unitarios fijos a monto agotable de la localidad de Rafael Uribe Uribe.</t>
  </si>
  <si>
    <t>ARM.CONSULTING- CIN-199-2018</t>
  </si>
  <si>
    <t>CPS-243-2018</t>
  </si>
  <si>
    <t>CO1.PCCNTR.652068</t>
  </si>
  <si>
    <t>MARGARITA MARIA ROSA MORALES</t>
  </si>
  <si>
    <t>JENNIFER ARIAS TAVERA</t>
  </si>
  <si>
    <t>Apoyar al Alcalde Local, en la promocion, acompañamiento, coordinacion y atencion de las instancias de coordinacion interinstitucionales y las instancias de participacion locales. asi como los procesos comunitarios en la localidad.</t>
  </si>
  <si>
    <t>CPS-244-2018</t>
  </si>
  <si>
    <t>CO1.PCCNTR.655232</t>
  </si>
  <si>
    <t>KENIS ELENA ZAPATA AYAZO</t>
  </si>
  <si>
    <t>Apoyar al alcalde local en la promocion, acompañamiento, coordinacion y atención de las instancias de coordinacion interinstitucionales y las instancias de participacion locales, asi como los procesos comunitarios en la localidad.</t>
  </si>
  <si>
    <t>CPS-245-2018</t>
  </si>
  <si>
    <t>CO1.PCCNTR.650060</t>
  </si>
  <si>
    <t>JUAN ANDRES MARTINEZ MARTINEZ</t>
  </si>
  <si>
    <t>Apoyar a los profesionales referentes de paticipacion, en la promocion, acompañamiento y atencion de instancias de participacion locales asi como los procesos comunitarios en la localidad con enfoque etnico</t>
  </si>
  <si>
    <t>CPS-246-2018</t>
  </si>
  <si>
    <t>CO1.PCCNTR.650024</t>
  </si>
  <si>
    <t>ANGEL RICARDO PERDOMO MEDINA</t>
  </si>
  <si>
    <t>Apoyar Juridicamente la ejecucion de las acciones requeridas para el tramite e impulso procesal de las actuaciones contravencionales y/o Querellas que cursen en las inspecciones de policia de la localidad.</t>
  </si>
  <si>
    <t>CPS-247-2018</t>
  </si>
  <si>
    <t>CO1.PCCNTR.650122</t>
  </si>
  <si>
    <t>DIEGO FERNANDO ARIAS VALLEJO</t>
  </si>
  <si>
    <t>Apoyar la formulacion, gestion y seguimiento de actividades enfocadas a la gestion ambiental externa, encaminadas a la mitigacion de los diferentes impactos ambientales y la conservacion de los recursos naturales de la localidad</t>
  </si>
  <si>
    <t>GESTION AMBIENTAL</t>
  </si>
  <si>
    <t>CPS-248-2018</t>
  </si>
  <si>
    <t>CO1.PCCNTR.650053</t>
  </si>
  <si>
    <t>CRISTIAN LEONARDO MALDONADO HERNANDEZ</t>
  </si>
  <si>
    <t>Apoyar el equipo de prensa y comunicaciones de la Alcaldia Local en la realizacion y publicacion de contenidos de redes sociales y canales de divilgacion digital (sitio Web) de la Alcaldia Local.</t>
  </si>
  <si>
    <t>CPS-249-2018</t>
  </si>
  <si>
    <t>CO1.PCCNTR.651310</t>
  </si>
  <si>
    <t>KAREN LIZETH ASCENCIO MORENO</t>
  </si>
  <si>
    <t>Apoyar al equipo de prensa y comunicaciones de la alcaldia local, mediante el registro, la edicion y la presentacion de fotografias de los acontecimientos, hechos y eventos de la alcadlia Local en los medios de comunicacion, especialmente escritos, digitales y audiovisuales.</t>
  </si>
  <si>
    <t>CPS-250-2018</t>
  </si>
  <si>
    <t>CO1.PCCNTR.698403</t>
  </si>
  <si>
    <t>CAR SCANERS SAS</t>
  </si>
  <si>
    <t>Contratar a monto agotable el diagnostico, mantenimiento preventivo y correctivo incluyendo mano de obra y/o suministro de repuestos originales, kits de elementos, lubricantes, suministro de llantas y despinches para los vehiculos livianos del Fondo de Desarrollo Local de Rafael uribe Uribe.</t>
  </si>
  <si>
    <t xml:space="preserve">Combustibles Lubricantes y LLantas </t>
  </si>
  <si>
    <t>3-1-2-01-03-0000-00--3-1-2-02-05-01-0000-00</t>
  </si>
  <si>
    <t>CIN-251-2018</t>
  </si>
  <si>
    <t>CO1.PCCNTR.703621</t>
  </si>
  <si>
    <t>FAMA CONSULTORES SAS</t>
  </si>
  <si>
    <t>Realizar la interventoria tecnica, administrativa, financiera y juridica del contrato que resulte del proceso que tiene por objeto: "Fortalecer organizaciones, instancias y expresiones sociales ciudadanas en el marco del modelo de participacion uno mas uno=todos, una mas una= todas y brindar formacion en gestion de proyectos en la localidad de Rafael Uribe Uribe.</t>
  </si>
  <si>
    <t xml:space="preserve">JUAN CARLOS LEÓN </t>
  </si>
  <si>
    <t xml:space="preserve">INTERVENTORIA CONTRATO 231-2018 </t>
  </si>
  <si>
    <t>CPS-252-2018</t>
  </si>
  <si>
    <t>CO1.PCCNTR.697510</t>
  </si>
  <si>
    <t>Realizar la planeacion y ejecucion de las recreolimpiadas dirigidas a personas en condicion de discapacidad de la localidad de Rafael uribe Uribe.</t>
  </si>
  <si>
    <t>Deporte Arte y Cultura mejor para todos</t>
  </si>
  <si>
    <t>4</t>
  </si>
  <si>
    <t>2/04/2019-17/05/2019-17/06/2019-08/07/2019</t>
  </si>
  <si>
    <t>CPS-253-2018</t>
  </si>
  <si>
    <t>CO1.PCCNTR.698274</t>
  </si>
  <si>
    <t>FUNDACION TECNOLOGICA ALBERTO MERANI</t>
  </si>
  <si>
    <t>Realizar las escuelas vacacionales en la localidad de Rafael Uribe Uribe</t>
  </si>
  <si>
    <t>CMA-254-2018</t>
  </si>
  <si>
    <t>INTERVENTORIA SEGURIDAD Y CONVIVENCIA(NATALIA NAVARRETE)</t>
  </si>
  <si>
    <t>CCV-255-2018</t>
  </si>
  <si>
    <t>CO1.PCCNTR.701309</t>
  </si>
  <si>
    <t xml:space="preserve">UNION TEMPORAL SICVEL URIBE COMUNAL 2018 </t>
  </si>
  <si>
    <t>901241406-9</t>
  </si>
  <si>
    <t>SECURITY VIDEO EQUIPMENT</t>
  </si>
  <si>
    <t>830005066-1</t>
  </si>
  <si>
    <t>Realizar dotacion para fortalecer las actividades de las Juntas de Accion Comunal de Rafael Uribe Uribe.</t>
  </si>
  <si>
    <t>INTERNACIONAL DE CAMARAS Y LENTES SAS</t>
  </si>
  <si>
    <t>900080875-4</t>
  </si>
  <si>
    <t>CIN-256-2018</t>
  </si>
  <si>
    <t>CO1.PCCNTR.705886</t>
  </si>
  <si>
    <t>CONSORCIO OBRAS 2019</t>
  </si>
  <si>
    <t>PENDIENTE RUP</t>
  </si>
  <si>
    <t>EDGAR HENRY SOLER RUBIO</t>
  </si>
  <si>
    <t>Interventoria tecnica, administrativa, financiera y/o economica, juridico y/o contable, ambiental y/o de seguridad, salud en el trabajo  (SST-SGA) y/o Social al contrato para la intervencion de predios ubicados en las zonas de alto riesgo no mitigable , mediante procesos de adecuacion , demolicion, limpieza cerramiento , mantenimiento y medidas de recuperacion a traves de acciones tecnicas y socio ambientales a precios unitarios fijos sin formula de reajuste a monto agotable en la localidad de Rafael uribe Uribe</t>
  </si>
  <si>
    <t>Apoyo a la Gestion publica local</t>
  </si>
  <si>
    <t>CONSTRUCCIONES AXIOMA LTDA</t>
  </si>
  <si>
    <t>CSU-257-2018</t>
  </si>
  <si>
    <t>CO1.PCCNTR.685326</t>
  </si>
  <si>
    <t>COMERCIALIZADORA ELECTROCON SAS</t>
  </si>
  <si>
    <t>830073899-8</t>
  </si>
  <si>
    <t>Suminitro de elementos y materiales de ferreteria para el mantenimiento de las instalaciones de la alcaldia local de Rafael Uribe uribe y los bienes inmuebles de propiedad del Fondo de Desarrollo Local.</t>
  </si>
  <si>
    <t>WILLIAM VILLAMIL RODRIGUEZ</t>
  </si>
  <si>
    <t>COP-258-2018</t>
  </si>
  <si>
    <t>CO1.PCCNTR.664698</t>
  </si>
  <si>
    <t>SOFAN INGENIERIA SAS</t>
  </si>
  <si>
    <t>800012888-7</t>
  </si>
  <si>
    <t>CONTRATAR LAS OBRAS Y ACTIVIDADES PARA LA CONSERVACION DE LA MALLA VIAL Y ESPACIO PUBLICO DE LA LOCALIDAD DE RAFAEL URIBE URIBE A PRECIOS UNITARIOS FIJOS Y MONTO AGOTABLE - LOTE 1</t>
  </si>
  <si>
    <t>Malla Vial Local y espacio Publico</t>
  </si>
  <si>
    <t xml:space="preserve">Interventoria CIN-266-2018 - CONSORCIO SY RAFAEL URIBE URIBE </t>
  </si>
  <si>
    <t>COP-259-2018</t>
  </si>
  <si>
    <t>CO1.PCCNTR.664699</t>
  </si>
  <si>
    <t xml:space="preserve">CONSORCIO URIBE IC </t>
  </si>
  <si>
    <t>901235944-5</t>
  </si>
  <si>
    <t>CONTRATAR LAS OBRAS Y ACTIVIDADES PARA LA CONSERVACION DE LA MALLA VIAL Y ESPACIO PUBLICO DE LA LOCALIDAD DE RAFAEL URIBE URIBE A PRECIOS UNITARIOS FIJOS Y MONTO AGOTABLE - LOTE 2</t>
  </si>
  <si>
    <t>1. Relación de contratación En Ejecución - Vigencias Anteriores a 2017</t>
  </si>
  <si>
    <t>SUPERING S.AS SUPERVISION E INGENIERIA DE PROYECTOS S.A.S- CIN-267-2018</t>
  </si>
  <si>
    <t>CPS-260-2018</t>
  </si>
  <si>
    <t>CO1.PCCNTR.698352</t>
  </si>
  <si>
    <t>FUNDACION PARA EL DESARROLLO Y FORTALECIMIENTO TERRITORIAL VISION LOCAL</t>
  </si>
  <si>
    <t>Realizar el apoyo logistico en la realizacion de campista por un dia e coordinacion por el IDRD.</t>
  </si>
  <si>
    <t>Deporte arte y Cultura Mejor para todos</t>
  </si>
  <si>
    <t xml:space="preserve">LUIS FERNANDO PRIETO RONDON </t>
  </si>
  <si>
    <t>CPS-261-2018</t>
  </si>
  <si>
    <t>CO1.PCCNTR.689500</t>
  </si>
  <si>
    <t>Prestacion de servicios para realizar actividades en la conmemorcion del dia internacional de la no violencia contra las mujeres de la localidad de Rafael Uribe Uribe</t>
  </si>
  <si>
    <t>NEMERO DEL PROCESO EN EL SECOP</t>
  </si>
  <si>
    <t>CIN-262-2018</t>
  </si>
  <si>
    <t>CO1.PCCNTR.701680</t>
  </si>
  <si>
    <t>FUNDACION ECODES</t>
  </si>
  <si>
    <t>Realizar la interventoria tecnica Administrativa y financiera, juridica,contable,ambiental de seguridad , salud en el trabajo (SST-SGA) y social al contrato que tendra por objeto: Desarrollar acciones integrales de agricultura urbana en la localidad de Rafael Uribe Uribe</t>
  </si>
  <si>
    <t>3-1-1-15-06-38-1547-00</t>
  </si>
  <si>
    <t>VALOR INICIAL  APORTE FDL</t>
  </si>
  <si>
    <t>JUAN CARLOS LEÓN</t>
  </si>
  <si>
    <t>INTERVENTORIA CONTRATO 241-2018</t>
  </si>
  <si>
    <t xml:space="preserve">VALOR APORTE ASOCIADO </t>
  </si>
  <si>
    <t xml:space="preserve">VALOR RECURSO FDL QUE APORTA A LA META </t>
  </si>
  <si>
    <t>CPS-263-2018</t>
  </si>
  <si>
    <t>CO1.PCCNTR.695065</t>
  </si>
  <si>
    <t>4 PODER O.R. SAS</t>
  </si>
  <si>
    <t>Contratar el servicio de apoyo logistico para la apropiacion de espacios publicos inseguros en la localidad de rafel Uribe Uribe.</t>
  </si>
  <si>
    <t xml:space="preserve">Convivencia ciudadana y seguridad para todos </t>
  </si>
  <si>
    <t>CPS-010-2016</t>
  </si>
  <si>
    <t>CCV-264-2018</t>
  </si>
  <si>
    <t>Contratación Directa - Ctos interadminis</t>
  </si>
  <si>
    <t>CO1.PCCNTR.702970</t>
  </si>
  <si>
    <t>ORGANIZACION DE NEGOCIOS BARUC S.A.S</t>
  </si>
  <si>
    <t xml:space="preserve"> 31-Servicios Profesionales</t>
  </si>
  <si>
    <t>16-11-5164912</t>
  </si>
  <si>
    <t>REIMPODIESEL S.A.</t>
  </si>
  <si>
    <t>Dotacion de chaquetas para las instancias de participacion de la localidad de Rafael Uribe Uribe</t>
  </si>
  <si>
    <t>CONTRATAR A MONTO AGOTABLE EL DIAGNOSTICO, MANTENIMIENTO PREVENTIVO Y CORRECTIVO INCLUYENDO MANO DE OBRA Y/O SUMINISTRO DE REPUESTOS ORIGINALES, KITS DE ELEMENTOS, LUBRICANTES, SUMINISTRO DE LLANTAS Y DESPINCHES PARA LA MAQUINARIA PESADA DEL FONDO DE DESARROLLO LOCAL RAFAEL URIBE URIBE.</t>
  </si>
  <si>
    <t>CPS-265-2018</t>
  </si>
  <si>
    <t>CO1.PCCNTR.703801</t>
  </si>
  <si>
    <t>INSERTEL GRM SAS</t>
  </si>
  <si>
    <t>Prestacion de servicios de mantenimiento preventivo y correctivo del tanque de almacenamiento de agua potable existente en las instalaciones de la Alcaldia de Rafael Uribe Uribe.</t>
  </si>
  <si>
    <t>3-3-6-14-02-19-1192-00</t>
  </si>
  <si>
    <t>563</t>
  </si>
  <si>
    <t>553</t>
  </si>
  <si>
    <t>30/01/2018-31/07/2018-31/12/2018</t>
  </si>
  <si>
    <t>CIN-266-2018</t>
  </si>
  <si>
    <t>CO1.PCCNTR.688527</t>
  </si>
  <si>
    <t xml:space="preserve">CONSORCIO SY RAFAEL URIBE URIBE </t>
  </si>
  <si>
    <t>Realizar la interventoria tecnica, administrativa, legal, financiera, social, ambiental y de seguridad y salud en el trabajo (SST) del contrato de obra publica que tiene por objeto: "Contratar las Obras y actividades para la conservacion de la Malla Vial y espacio publico de la localidad de Rafael Uribe Uribe a precios unitarios fijos y monto agotable " derivado del proceso de la licitacion publica No.FDLRUU-LP-196-2018. (GRUPO #1)</t>
  </si>
  <si>
    <t>CIN-267-2018</t>
  </si>
  <si>
    <t>CO1.PCCNTR.688338</t>
  </si>
  <si>
    <t>SUPERVISION E INGENIERIA DE PROYECTOS S.A.S</t>
  </si>
  <si>
    <t>Realizar la interventoria tecnica, administrativa, legal, financiera, social, ambiental y de seguridad y salud en el trabajo (SST) del contrato de obra publica que tiene por objeto: "Contratar las Obras y actividades para la conservacion de la Malla Vial y espacio publico de la localidad de Rafael Uribe Uribe a precios unitarios fijos y monto agotable " derivado del proceso de la licitacion publica No.FDLRUU-LP-196-2018. (GRUPO #2)</t>
  </si>
  <si>
    <t>TERMINADO</t>
  </si>
  <si>
    <t xml:space="preserve">Oscar Alfonso Montealgegre </t>
  </si>
  <si>
    <t>CI-035-2016</t>
  </si>
  <si>
    <t>16-12-5631261</t>
  </si>
  <si>
    <t>SERVICIOS POSTALES NACIONALES S.A</t>
  </si>
  <si>
    <t xml:space="preserve">Contratar el servicio de curso y entrega de correspondencia y demás envios postales que requiera Ia Alcaldia Local de Rafael Uribe Uribe, en las modalidades de correo normal, certificado, servicio motorizado y servicios post-express a nivel Qistrital y nacional. </t>
  </si>
  <si>
    <t>3-1-8-02-02-03-0000-00</t>
  </si>
  <si>
    <t>30/10/2017-30/05/2018/28/09/2018</t>
  </si>
  <si>
    <t>CI-268-2018</t>
  </si>
  <si>
    <t>210-120-90</t>
  </si>
  <si>
    <t>CO1.PCCNTR.702813</t>
  </si>
  <si>
    <t>EMPRESA INMOBILIARIA CUNDINAMARQUESA</t>
  </si>
  <si>
    <t>Realizar consultoria y acompañamiento tecnico, social y juridico que permita la conformacion de los expedientes con la documentacion requerida para la presentacion de las demandas de declaracion judicial de pertenecia; y con esto llevar a cabo un seguimiento integral del proceso judicial hasta su adminsion, en asuntos de titulacion de predios en la localidad de Rafael Uribe.</t>
  </si>
  <si>
    <t xml:space="preserve">Garantia y Acceso a la Justicia </t>
  </si>
  <si>
    <t>3-3-1-15-02-15-1541-00</t>
  </si>
  <si>
    <t>911. Contrato Interadministrativo</t>
  </si>
  <si>
    <t>EFREN MAURICIO ROMERO</t>
  </si>
  <si>
    <t>COP-071-2016</t>
  </si>
  <si>
    <t>16-1-164920</t>
  </si>
  <si>
    <t>CONSORCIO PAVICAR BOGOTÁ</t>
  </si>
  <si>
    <t>Contratar por el sistema de precios unitarios fijos y a monto agotable, la realización de obras de, rehabilitación y/o mantenimiento de segmentos de la malla vial local y/o andenes - espacio público de la localidad de Rafael Uribe Uribe.</t>
  </si>
  <si>
    <t>CPS-269-2018</t>
  </si>
  <si>
    <t>CO1.PCCNTR.707020</t>
  </si>
  <si>
    <t>MULTISERVICIOS LOGISTICOS COMERCIALES SAS</t>
  </si>
  <si>
    <t>30/10/2017-30/05/2018</t>
  </si>
  <si>
    <t>Prestacion de servicios para realizar el primer encuentro local de Rafael Uribe Uribe.</t>
  </si>
  <si>
    <t>SUSPENDIDO</t>
  </si>
  <si>
    <t>Interventoria Externa: UNION TEMPORAL VIAS RUU 092  / Edson Rosas</t>
  </si>
  <si>
    <t>Suspension 30 dias a partir del 8 de junio de 2018-Reinicio 7 de Julio de 2018; prorroga de la suspension (30) dias a partir del 8 de julio de 2018, reinicio 8 agosto-2018; prorroga a suspension (30) dias a partir del 8 de agosto de 2018.Prorroga a suspension (60) dias a partir 8 sep.; Prorroga suspension (60) dias a partir 8 Nov.2018 hasta 7 enero 2019.</t>
  </si>
  <si>
    <t>CCI-092-2016</t>
  </si>
  <si>
    <t>Concurso de méritos (Ley 1150 de 2007)</t>
  </si>
  <si>
    <t>16-15-5819446</t>
  </si>
  <si>
    <t xml:space="preserve">UNION TEMPORAL VIAS RUU 092 </t>
  </si>
  <si>
    <t>Realizar la interventoría técnica, administrativa, social, am8iental y financiera del contrato de obra pública producto de la licitación pública no, ALRUU-LP-071-2016, que actualmente adelanta el FDLRUU para contratar por el sistema de precios unitarios fijos y a monto agotable, la realización de obras de, rehabilitación y/o mantenimiento de segmentos de la malla vial local y/o andenes espacio público de la localidad de Rafael Uribe Uribe, de acuerdo con el anexo técnico de los pliegos de condiciones que forman parto integral del presente contrato, la propuesta presentada y el pliego de condiciones del concurso de méritos, documentos que forman parte integrante del presente contrato</t>
  </si>
  <si>
    <t>CON-270-2018</t>
  </si>
  <si>
    <t>Consultoria</t>
  </si>
  <si>
    <t>CO1.PCCNTR.709266</t>
  </si>
  <si>
    <t>CONSTRUCCIONES MACOING S.A.S</t>
  </si>
  <si>
    <t xml:space="preserve">Edson Rosas </t>
  </si>
  <si>
    <t>Suspension 30 dias a partir del 8 de junio de 2018-Reinicio 7 de Julio de 2018, Prorroga de la suspension (30) dias a patir del 8 de julio. Reinicio 8 de agosto; prorroga a la suspension de  30 dias a partir del 8 de agosto de 2018.Prorroga a ls suspension de (60 ) dias a partir 8 de septiembre; Prorroga suspension (60) dias a parti 8 Nov.2018 hasta 7 enero de 2019</t>
  </si>
  <si>
    <t>CI-141-2016</t>
  </si>
  <si>
    <t>17-12-5995974</t>
  </si>
  <si>
    <t>SUBRED INTEGRADA DE SERVICIOS DE SALUD CENTRO ORIENTE E.S.E(</t>
  </si>
  <si>
    <t xml:space="preserve">Elaboracion del diagnostico y estudios tecnicos necesarios, para identificar los puntos criticos y obras de tipo correctivo o preventivo para el mantenimiento de las redes sanitarias y de suministro de agua , existentes en la sede de la Alcaldia Local de Rafael Uribe Uribe </t>
  </si>
  <si>
    <t>Contratar el suministro de dispositivos tecnológicos de baja, media y/o alta complejidad dirigidos a personas en condición de discapacidad que NO se encuentren incluidas en el POS, que sean residentes de la localidad de Rafael Uribe Uribe</t>
  </si>
  <si>
    <t>3-3-6-14-01-02-1133-00</t>
  </si>
  <si>
    <t>12/04/2018-29/06/2018</t>
  </si>
  <si>
    <t>150-60</t>
  </si>
  <si>
    <t>Tatiana Sanchez</t>
  </si>
  <si>
    <t>CI-143-2016</t>
  </si>
  <si>
    <t>Contratación Directa (Ley 1150 de 2007)</t>
  </si>
  <si>
    <t>17-12-6009208</t>
  </si>
  <si>
    <t>UNIVERSIDAD DISTRITAL FRANCISCO JOSE DE CALDAS</t>
  </si>
  <si>
    <t>Realizar acciones para fortalecer los medios de comunicación comunitaria locales y consolidar Ia Mesa Local de Comunicaciones Comunitarias y Alternativas de Rafael Uribe Uribe</t>
  </si>
  <si>
    <t>CCV-271-2018</t>
  </si>
  <si>
    <t>CO1.PCCNTR.706618</t>
  </si>
  <si>
    <t xml:space="preserve">GESCOM SAS </t>
  </si>
  <si>
    <t>3-3-6-14-03-24-1195-00</t>
  </si>
  <si>
    <t>Fortalecer la mesa de medio de comunicacion comunitarios de la localidad de Rafael uribe uribe</t>
  </si>
  <si>
    <t>15/06/2018-14/11/2018-13/03/2019 - 13/06-2019</t>
  </si>
  <si>
    <t xml:space="preserve">En ejecucion </t>
  </si>
  <si>
    <t>CPS-272-2018</t>
  </si>
  <si>
    <t>EN EJECUCIÓN</t>
  </si>
  <si>
    <t>CO1.PCCNTR.707023</t>
  </si>
  <si>
    <t xml:space="preserve">CORPORACION FRACTAL </t>
  </si>
  <si>
    <t>CI-145-2016</t>
  </si>
  <si>
    <t>Prestacion de servicios de apoyo logistico para realizar el festival de la diversidad en la localidad de Rafael Uribe Uribe.</t>
  </si>
  <si>
    <t>17-12-5995928</t>
  </si>
  <si>
    <t>Contratar los servicios para adelantar acciones socio ambientales para Ia recuperación de los corredores ecológicos y espacios del agua en Ia localidad de Rafael Uribe Uribe, con participación de Ia comunidad.</t>
  </si>
  <si>
    <t>3-3-6-14-02-17-1190-00</t>
  </si>
  <si>
    <t>06/12/2017;03/05/2018;05/08/2018: 06/12/2018</t>
  </si>
  <si>
    <t>150,90,120,45</t>
  </si>
  <si>
    <t>CMA-273-2018</t>
  </si>
  <si>
    <t>CI-148-2016</t>
  </si>
  <si>
    <t>EN PROCESO-SECOP II</t>
  </si>
  <si>
    <t>INTERVENTORIA EXCEDENTES MALLA VIAL (VIVIAN PRIETO )</t>
  </si>
  <si>
    <t>17-12-6003751</t>
  </si>
  <si>
    <t>Contratar los servicios para la actualización y ejecución de nuevos estudios y diseños de obras de mitigación de riesgos por procesos de remoción en masa, en la localidad de Rafael Uribe Uribe, en puntos críticos por riesgos y en algunos sitios priorizados y diagnosticados en riesgo por el IDIGER</t>
  </si>
  <si>
    <t>3-3-6-14-02-20-1193-00</t>
  </si>
  <si>
    <t>05/05/2018; 16/03/2018 ; 19/07/2018</t>
  </si>
  <si>
    <t>En Proceso de contratación</t>
  </si>
  <si>
    <t>CMA-274-2018</t>
  </si>
  <si>
    <t>CO1.BDOS.645703</t>
  </si>
  <si>
    <t xml:space="preserve">PROCESO INTERVENTORIA OBRAS DE MITIGACION </t>
  </si>
  <si>
    <t>Israel Andrés Rodríguez Pirajan</t>
  </si>
  <si>
    <t>suspension 30 dias /12/06/2018- reinicia 19 de julio de 2018</t>
  </si>
  <si>
    <t>CMA-275-2018</t>
  </si>
  <si>
    <t>INTERVENTORIA EXCEDENTE DE PARQUES (ivan pachon )</t>
  </si>
  <si>
    <t>CMA-276-2018</t>
  </si>
  <si>
    <t>ESTUDIOS Y DISEÑOS DE PARQUES (IVAN PACHON)</t>
  </si>
  <si>
    <t>CMA-277-2018</t>
  </si>
  <si>
    <t>ESTUDIOS Y DISEÑOS VIAS Y ESCALERAS (HERNANDO FERNANDEZ )</t>
  </si>
  <si>
    <t>CMA-278-2018</t>
  </si>
  <si>
    <t>INTERBVENTORIA SALON COMUNAL (NANCY MOYA)</t>
  </si>
  <si>
    <t>CMA-279-2018</t>
  </si>
  <si>
    <t>INTERVENTORIA DISEÑO DE PARQUES (NANCY MOYA)</t>
  </si>
  <si>
    <t>CMA-280-2018</t>
  </si>
  <si>
    <t>INTERVENTORIA ESTUDIOS Y DISEÑOS VIAS Y ESCALERAS (HERNANDO FERNANDEZ)</t>
  </si>
  <si>
    <t>CIA-281-2018</t>
  </si>
  <si>
    <t>CO1.PCCNTR.709056</t>
  </si>
  <si>
    <t>SUBRED INTEGRADA DE SERVICIOS DE SALUD CENTRO ORIENTE ESE</t>
  </si>
  <si>
    <t>Aunar esfuerzos entre la subred integrada de servicios de salud Centro Oriente y el Fondo de Desarrollo Local de Rafael Uribe Uribe para el otorgamiento de dispositivos de asistencia personal, no incluidas o no cubiertas en el plan obligatorio de salud POS- como accion que facilitael mejoramiento de la calidad de vida y la promocion del bienestarpara las personas con discapacidad, residentes en la localidad de Rafael Uribe Uribe en desarrollo de la politica publica Distrital y demas normas afines.</t>
  </si>
  <si>
    <t>Ayudas tecnicas a personas con discapacidad</t>
  </si>
  <si>
    <t>3-3-1-15-01-03-1537-00</t>
  </si>
  <si>
    <t xml:space="preserve">PAGOS DE SALUD Y PENSIÓN </t>
  </si>
  <si>
    <t xml:space="preserve">VALOR TOTAL CONTRATO </t>
  </si>
  <si>
    <t xml:space="preserve">VALOR MENSUAL CONTRATO </t>
  </si>
  <si>
    <t>Días cobrados Ene.2018</t>
  </si>
  <si>
    <t>INGRESO BASE SALARIAL</t>
  </si>
  <si>
    <t>Aporte SALUD
12.5%</t>
  </si>
  <si>
    <t>Aporte PENSIÓN
16%</t>
  </si>
  <si>
    <t>Aporte ARL
0.522%</t>
  </si>
  <si>
    <t>Valor a cobrar Ene.2018</t>
  </si>
  <si>
    <t>Porcentaje Mes</t>
  </si>
  <si>
    <t>Porcentaje Acumulado</t>
  </si>
  <si>
    <t xml:space="preserve">Días ejecución </t>
  </si>
  <si>
    <t>Días pendeintes</t>
  </si>
  <si>
    <t>Saldo pendiente por ejecutar</t>
  </si>
  <si>
    <t>VALOR  ADICIONADO APORTE FDL</t>
  </si>
  <si>
    <t>VALOR TOTAL CONTRATO APORTE FDL</t>
  </si>
  <si>
    <t xml:space="preserve">Deporte arte y cultura mejor para todos </t>
  </si>
  <si>
    <t>WILLIMA ANTONIO ARISTIZABAL</t>
  </si>
  <si>
    <t xml:space="preserve">Revisar el valor de cuenta de cobro y acta de inicio. </t>
  </si>
  <si>
    <t>Corregir declaración juramentada</t>
  </si>
  <si>
    <t>Hoja principal colocar los valor de aportes a Seguridad Social</t>
  </si>
  <si>
    <t>ELZON FERNEY DELGADO MORALES</t>
  </si>
  <si>
    <t>ADRINA RUTH GAITAN URQUIJO</t>
  </si>
  <si>
    <t>18-12-771223</t>
  </si>
  <si>
    <t xml:space="preserve">IBC / Certifiación </t>
  </si>
  <si>
    <t>​CLASE DE RIESGO</t>
  </si>
  <si>
    <t>TARIFA​</t>
  </si>
  <si>
    <t>​ACTIVIDADES</t>
  </si>
  <si>
    <t>​I</t>
  </si>
  <si>
    <r>
      <t>​</t>
    </r>
    <r>
      <rPr>
        <b/>
        <sz val="10"/>
        <color rgb="FF4C2600"/>
        <rFont val="Arial Narrow"/>
      </rPr>
      <t>0.522%</t>
    </r>
  </si>
  <si>
    <t>​Financieras, trabajos de oficina, administrativos, centros educativos, restaurantes.</t>
  </si>
  <si>
    <t>​II</t>
  </si>
  <si>
    <r>
      <t>​</t>
    </r>
    <r>
      <rPr>
        <b/>
        <sz val="10"/>
        <color rgb="FF4C2600"/>
        <rFont val="Arial Narrow"/>
      </rPr>
      <t>1.044%</t>
    </r>
  </si>
  <si>
    <t>​Algunos procesos manufactureros como fabricación de tapetes, tejidos, confecciones y flores artificiales, almacén por departamentos, algunas labores agricolas.</t>
  </si>
  <si>
    <t>​III</t>
  </si>
  <si>
    <r>
      <t>​</t>
    </r>
    <r>
      <rPr>
        <b/>
        <sz val="10"/>
        <color rgb="FF4C2600"/>
        <rFont val="Arial Narrow"/>
      </rPr>
      <t>2.436%</t>
    </r>
  </si>
  <si>
    <t>​Algunos procesos manufactureros como la fabricación de agujas, alcoholes y artículos de cuero.</t>
  </si>
  <si>
    <t>​IV</t>
  </si>
  <si>
    <r>
      <t>​</t>
    </r>
    <r>
      <rPr>
        <b/>
        <sz val="10"/>
        <color rgb="FF4C2600"/>
        <rFont val="Arial Narrow"/>
      </rPr>
      <t>4.350%</t>
    </r>
  </si>
  <si>
    <t>​Procesos manufactureros como fabricación de aceites, cervezas, vidrios, procesos de galvanización, transportes y servicios de vigilancia privada.</t>
  </si>
  <si>
    <t>​V</t>
  </si>
  <si>
    <r>
      <t>​</t>
    </r>
    <r>
      <rPr>
        <b/>
        <sz val="10"/>
        <color rgb="FF4C2600"/>
        <rFont val="Arial Narrow"/>
      </rPr>
      <t>​6.960%</t>
    </r>
  </si>
  <si>
    <t>​Areneras, manejo de asbesto, bomberos, manejo de explosivos, construcción y explotación petrolera</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</si>
</sst>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240A]\ #,##0;[Red]\-[$$-240A]\ #,##0"/>
    <numFmt numFmtId="165" formatCode="0_ ;[Red]\-0\ "/>
    <numFmt numFmtId="166" formatCode="d/m/yyyy"/>
    <numFmt numFmtId="167" formatCode="#,##0_ ;[Red]\-#,##0\ "/>
    <numFmt numFmtId="168" formatCode="d\ mmm\ yyyy"/>
    <numFmt numFmtId="169" formatCode="d\.mmmyyyy"/>
    <numFmt numFmtId="170" formatCode="_-&quot;$&quot;* #,##0_-;\-&quot;$&quot;* #,##0_-;_-&quot;$&quot;* &quot;-&quot;??_-;_-@"/>
    <numFmt numFmtId="171" formatCode="yyyy/mm/dd"/>
    <numFmt numFmtId="172" formatCode="dd\ mmmyyyy"/>
    <numFmt numFmtId="173" formatCode="d\ mmm"/>
    <numFmt numFmtId="174" formatCode="dd\.mmm\.yyyy"/>
    <numFmt numFmtId="175" formatCode="dd\ mmmm/yyyy"/>
    <numFmt numFmtId="176" formatCode="d\.mmmm\.yyyy"/>
    <numFmt numFmtId="177" formatCode="d\ mmmm\ yyyy"/>
    <numFmt numFmtId="178" formatCode="0.0%"/>
  </numFmts>
  <fonts count="35">
    <font>
      <sz val="11"/>
      <color rgb="FF000000"/>
      <name val="Calibri"/>
    </font>
    <font>
      <b/>
      <u/>
      <sz val="14"/>
      <color rgb="FF000000"/>
      <name val="Garamond"/>
    </font>
    <font>
      <b/>
      <sz val="10"/>
      <color rgb="FF000000"/>
      <name val="Garamond"/>
    </font>
    <font>
      <b/>
      <u/>
      <sz val="14"/>
      <color rgb="FF000000"/>
      <name val="Garamond"/>
    </font>
    <font>
      <sz val="10"/>
      <color rgb="FF000000"/>
      <name val="Garamond"/>
    </font>
    <font>
      <sz val="14"/>
      <color rgb="FF000000"/>
      <name val="Garamond"/>
    </font>
    <font>
      <sz val="11"/>
      <name val="Calibri"/>
    </font>
    <font>
      <b/>
      <u/>
      <sz val="10"/>
      <color rgb="FF000000"/>
      <name val="Garamond"/>
    </font>
    <font>
      <sz val="10"/>
      <name val="Garamond"/>
    </font>
    <font>
      <b/>
      <sz val="10"/>
      <color rgb="FFFFFFFF"/>
      <name val="Garamond"/>
    </font>
    <font>
      <sz val="11"/>
      <name val="Calibri"/>
    </font>
    <font>
      <b/>
      <sz val="10"/>
      <name val="Garamond"/>
    </font>
    <font>
      <sz val="10"/>
      <color rgb="FFFF0000"/>
      <name val="Garamond"/>
    </font>
    <font>
      <sz val="9"/>
      <name val="Garamond"/>
    </font>
    <font>
      <b/>
      <u/>
      <sz val="14"/>
      <color rgb="FF000000"/>
      <name val="Garamond"/>
    </font>
    <font>
      <b/>
      <u/>
      <sz val="10"/>
      <color rgb="FF000000"/>
      <name val="Garamond"/>
    </font>
    <font>
      <b/>
      <u/>
      <sz val="10"/>
      <color rgb="FF000000"/>
      <name val="Garamond"/>
    </font>
    <font>
      <b/>
      <sz val="11"/>
      <color rgb="FF000000"/>
      <name val="Garamond"/>
    </font>
    <font>
      <sz val="11"/>
      <color rgb="FF000000"/>
      <name val="Garamond"/>
    </font>
    <font>
      <b/>
      <u/>
      <sz val="11"/>
      <color rgb="FF000000"/>
      <name val="Garamond"/>
    </font>
    <font>
      <b/>
      <u/>
      <sz val="11"/>
      <color rgb="FF000000"/>
      <name val="Garamond"/>
    </font>
    <font>
      <b/>
      <u/>
      <sz val="11"/>
      <color rgb="FF000000"/>
      <name val="Garamond"/>
    </font>
    <font>
      <sz val="11"/>
      <name val="Garamond"/>
    </font>
    <font>
      <b/>
      <sz val="11"/>
      <color rgb="FFFFFFFF"/>
      <name val="Garamond"/>
    </font>
    <font>
      <sz val="10"/>
      <color rgb="FF000000"/>
      <name val="Arial Narrow"/>
    </font>
    <font>
      <b/>
      <u/>
      <sz val="10"/>
      <color rgb="FF000000"/>
      <name val="Arial Narrow"/>
    </font>
    <font>
      <b/>
      <u/>
      <sz val="10"/>
      <color rgb="FF000000"/>
      <name val="Arial Narrow"/>
    </font>
    <font>
      <b/>
      <sz val="10"/>
      <color rgb="FF000000"/>
      <name val="Arial Narrow"/>
    </font>
    <font>
      <b/>
      <sz val="11"/>
      <color rgb="FF000000"/>
      <name val="Calibri"/>
    </font>
    <font>
      <sz val="10"/>
      <name val="Arial Narrow"/>
    </font>
    <font>
      <b/>
      <sz val="10"/>
      <color rgb="FFFFFFFF"/>
      <name val="Arial Narrow"/>
    </font>
    <font>
      <b/>
      <sz val="10"/>
      <name val="Arial Narrow"/>
    </font>
    <font>
      <sz val="10"/>
      <color rgb="FFFF0000"/>
      <name val="Arial Narrow"/>
    </font>
    <font>
      <b/>
      <sz val="10"/>
      <color rgb="FF4C2600"/>
      <name val="Arial Narrow"/>
    </font>
    <font>
      <sz val="10"/>
      <color rgb="FF4C2600"/>
      <name val="Arial Narrow"/>
    </font>
  </fonts>
  <fills count="20">
    <fill>
      <patternFill patternType="none"/>
    </fill>
    <fill>
      <patternFill patternType="gray125"/>
    </fill>
    <fill>
      <patternFill patternType="solid">
        <fgColor rgb="FF92D050"/>
        <bgColor rgb="FF92D050"/>
      </patternFill>
    </fill>
    <fill>
      <patternFill patternType="solid">
        <fgColor rgb="FFFFC000"/>
        <bgColor rgb="FFFFC000"/>
      </patternFill>
    </fill>
    <fill>
      <patternFill patternType="solid">
        <fgColor rgb="FF5B9BD5"/>
        <bgColor rgb="FF5B9BD5"/>
      </patternFill>
    </fill>
    <fill>
      <patternFill patternType="solid">
        <fgColor rgb="FFD9EAD3"/>
        <bgColor rgb="FFD9EAD3"/>
      </patternFill>
    </fill>
    <fill>
      <patternFill patternType="solid">
        <fgColor rgb="FFBDD6EE"/>
        <bgColor rgb="FFBDD6EE"/>
      </patternFill>
    </fill>
    <fill>
      <patternFill patternType="solid">
        <fgColor rgb="FFFEF2CB"/>
        <bgColor rgb="FFFEF2CB"/>
      </patternFill>
    </fill>
    <fill>
      <patternFill patternType="solid">
        <fgColor rgb="FFFFFFFF"/>
        <bgColor rgb="FFFFFFFF"/>
      </patternFill>
    </fill>
    <fill>
      <patternFill patternType="solid">
        <fgColor rgb="FF66FFFF"/>
        <bgColor rgb="FF66FFFF"/>
      </patternFill>
    </fill>
    <fill>
      <patternFill patternType="solid">
        <fgColor rgb="FF99FF66"/>
        <bgColor rgb="FF99FF66"/>
      </patternFill>
    </fill>
    <fill>
      <patternFill patternType="solid">
        <fgColor rgb="FFFBE4D5"/>
        <bgColor rgb="FFFBE4D5"/>
      </patternFill>
    </fill>
    <fill>
      <patternFill patternType="solid">
        <fgColor rgb="FF0070C0"/>
        <bgColor rgb="FF0070C0"/>
      </patternFill>
    </fill>
    <fill>
      <patternFill patternType="solid">
        <fgColor rgb="FF00FFFF"/>
        <bgColor rgb="FF00FFFF"/>
      </patternFill>
    </fill>
    <fill>
      <patternFill patternType="solid">
        <fgColor rgb="FF4A86E8"/>
        <bgColor rgb="FF4A86E8"/>
      </patternFill>
    </fill>
    <fill>
      <patternFill patternType="solid">
        <fgColor rgb="FFFFFF00"/>
        <bgColor rgb="FFFFFF00"/>
      </patternFill>
    </fill>
    <fill>
      <patternFill patternType="solid">
        <fgColor rgb="FFC5E0B3"/>
        <bgColor rgb="FFC5E0B3"/>
      </patternFill>
    </fill>
    <fill>
      <patternFill patternType="solid">
        <fgColor rgb="FF00FF00"/>
        <bgColor rgb="FF00FF00"/>
      </patternFill>
    </fill>
    <fill>
      <patternFill patternType="solid">
        <fgColor rgb="FFCCFFCC"/>
        <bgColor rgb="FFCCFFCC"/>
      </patternFill>
    </fill>
    <fill>
      <patternFill patternType="solid">
        <fgColor rgb="FFF2F2F2"/>
        <bgColor rgb="FFF2F2F2"/>
      </patternFill>
    </fill>
  </fills>
  <borders count="15">
    <border>
      <left/>
      <right/>
      <top/>
      <bottom/>
      <diagonal/>
    </border>
    <border>
      <left/>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thin">
        <color rgb="FFBFBFBF"/>
      </left>
      <right style="thin">
        <color rgb="FFBFBFBF"/>
      </right>
      <top/>
      <bottom/>
      <diagonal/>
    </border>
    <border>
      <left/>
      <right/>
      <top/>
      <bottom/>
      <diagonal/>
    </border>
    <border>
      <left style="thin">
        <color rgb="FFBFBFBF"/>
      </left>
      <right style="thin">
        <color rgb="FFBFBFBF"/>
      </right>
      <top/>
      <bottom style="thin">
        <color rgb="FFBFBFBF"/>
      </bottom>
      <diagonal/>
    </border>
  </borders>
  <cellStyleXfs count="1">
    <xf numFmtId="0" fontId="0" fillId="0" borderId="0"/>
  </cellStyleXfs>
  <cellXfs count="432">
    <xf numFmtId="0" fontId="0" fillId="0" borderId="0" xfId="0" applyFont="1" applyAlignment="1"/>
    <xf numFmtId="0" fontId="1" fillId="0" borderId="0" xfId="0" applyFont="1" applyAlignment="1">
      <alignment horizontal="left" vertical="center"/>
    </xf>
    <xf numFmtId="0" fontId="2" fillId="0" borderId="0" xfId="0" applyFont="1" applyAlignment="1">
      <alignment vertical="center" wrapText="1"/>
    </xf>
    <xf numFmtId="0" fontId="3"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horizontal="left" vertical="center" wrapText="1"/>
    </xf>
    <xf numFmtId="14" fontId="4" fillId="0" borderId="0" xfId="0" applyNumberFormat="1" applyFont="1" applyAlignment="1">
      <alignment vertical="center" wrapText="1"/>
    </xf>
    <xf numFmtId="164" fontId="4" fillId="0" borderId="0" xfId="0" applyNumberFormat="1" applyFont="1" applyAlignment="1">
      <alignment horizontal="right" vertical="center" wrapText="1"/>
    </xf>
    <xf numFmtId="14" fontId="0" fillId="0" borderId="0" xfId="0" applyNumberFormat="1" applyFont="1"/>
    <xf numFmtId="0" fontId="6"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left" vertical="center" wrapText="1"/>
    </xf>
    <xf numFmtId="14" fontId="5" fillId="0" borderId="0" xfId="0" applyNumberFormat="1" applyFont="1" applyAlignment="1">
      <alignment vertical="center" wrapText="1"/>
    </xf>
    <xf numFmtId="164" fontId="5" fillId="0" borderId="0" xfId="0" applyNumberFormat="1" applyFont="1" applyAlignment="1">
      <alignment horizontal="right" vertical="center" wrapText="1"/>
    </xf>
    <xf numFmtId="0" fontId="7" fillId="0" borderId="0" xfId="0" applyFont="1" applyAlignment="1">
      <alignment horizontal="left" vertical="center" wrapText="1"/>
    </xf>
    <xf numFmtId="165" fontId="8" fillId="0" borderId="0" xfId="0" applyNumberFormat="1" applyFont="1" applyAlignment="1">
      <alignment horizontal="center" vertical="center" wrapText="1"/>
    </xf>
    <xf numFmtId="0" fontId="2" fillId="0" borderId="1" xfId="0" applyFont="1" applyBorder="1" applyAlignment="1">
      <alignment vertical="center" wrapText="1"/>
    </xf>
    <xf numFmtId="0" fontId="8" fillId="0" borderId="0" xfId="0" applyFont="1" applyAlignment="1">
      <alignment vertical="center" wrapText="1"/>
    </xf>
    <xf numFmtId="14" fontId="4" fillId="0" borderId="0" xfId="0" applyNumberFormat="1" applyFont="1" applyAlignment="1">
      <alignment horizontal="center" vertical="center" wrapText="1"/>
    </xf>
    <xf numFmtId="0" fontId="9" fillId="2" borderId="2" xfId="0" applyFont="1" applyFill="1" applyBorder="1" applyAlignment="1">
      <alignment horizontal="center" vertical="center" wrapText="1"/>
    </xf>
    <xf numFmtId="38" fontId="8" fillId="0" borderId="0" xfId="0" applyNumberFormat="1" applyFont="1" applyAlignment="1">
      <alignment horizontal="center" vertical="center" wrapText="1"/>
    </xf>
    <xf numFmtId="0" fontId="10" fillId="0" borderId="0" xfId="0" applyFont="1" applyAlignment="1">
      <alignment horizontal="center"/>
    </xf>
    <xf numFmtId="14" fontId="9" fillId="2" borderId="2"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165" fontId="9" fillId="3" borderId="2" xfId="0" applyNumberFormat="1" applyFont="1" applyFill="1" applyBorder="1" applyAlignment="1">
      <alignment horizontal="center" vertical="center" wrapText="1"/>
    </xf>
    <xf numFmtId="165" fontId="4" fillId="0" borderId="0" xfId="0" applyNumberFormat="1" applyFont="1" applyAlignment="1">
      <alignment horizontal="center" vertical="center" wrapText="1"/>
    </xf>
    <xf numFmtId="164" fontId="9" fillId="2" borderId="2" xfId="0" applyNumberFormat="1" applyFont="1" applyFill="1" applyBorder="1" applyAlignment="1">
      <alignment horizontal="center" vertical="center" wrapText="1"/>
    </xf>
    <xf numFmtId="164" fontId="8" fillId="0" borderId="0" xfId="0" applyNumberFormat="1" applyFont="1" applyAlignment="1">
      <alignment horizontal="center" vertical="center" wrapText="1"/>
    </xf>
    <xf numFmtId="164" fontId="9" fillId="4" borderId="2" xfId="0" applyNumberFormat="1" applyFont="1" applyFill="1" applyBorder="1" applyAlignment="1">
      <alignment horizontal="center" vertical="center" wrapText="1"/>
    </xf>
    <xf numFmtId="164" fontId="4" fillId="0" borderId="0" xfId="0" applyNumberFormat="1" applyFont="1" applyAlignment="1">
      <alignment horizontal="center" vertical="center" wrapText="1"/>
    </xf>
    <xf numFmtId="0" fontId="8" fillId="0" borderId="2" xfId="0" applyFont="1" applyBorder="1" applyAlignment="1">
      <alignment horizontal="center" vertical="center" wrapText="1"/>
    </xf>
    <xf numFmtId="165" fontId="8" fillId="5"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14" fontId="4" fillId="0" borderId="2" xfId="0" applyNumberFormat="1"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165" fontId="8"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11" fillId="6" borderId="2" xfId="0" applyFont="1" applyFill="1" applyBorder="1" applyAlignment="1">
      <alignment horizontal="center" vertical="center" wrapText="1"/>
    </xf>
    <xf numFmtId="38" fontId="9" fillId="3" borderId="2" xfId="0" applyNumberFormat="1"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165" fontId="9" fillId="2" borderId="2" xfId="0" applyNumberFormat="1" applyFont="1" applyFill="1" applyBorder="1" applyAlignment="1">
      <alignment horizontal="center" vertical="center" wrapText="1"/>
    </xf>
    <xf numFmtId="164" fontId="9" fillId="3" borderId="2" xfId="0" applyNumberFormat="1" applyFont="1" applyFill="1" applyBorder="1" applyAlignment="1">
      <alignment horizontal="center" vertical="center" wrapText="1"/>
    </xf>
    <xf numFmtId="0" fontId="2" fillId="0" borderId="0" xfId="0" applyFont="1" applyAlignment="1">
      <alignment horizontal="center" vertical="center" wrapText="1"/>
    </xf>
    <xf numFmtId="1" fontId="4" fillId="0" borderId="2" xfId="0" applyNumberFormat="1" applyFont="1" applyBorder="1" applyAlignment="1">
      <alignment horizontal="left" vertical="center" wrapText="1"/>
    </xf>
    <xf numFmtId="0" fontId="8" fillId="7" borderId="2" xfId="0" applyFont="1" applyFill="1" applyBorder="1" applyAlignment="1">
      <alignment horizontal="center" vertical="center" wrapText="1"/>
    </xf>
    <xf numFmtId="1" fontId="4" fillId="0" borderId="2" xfId="0" applyNumberFormat="1" applyFont="1" applyBorder="1" applyAlignment="1">
      <alignment horizontal="center" vertical="center" wrapText="1"/>
    </xf>
    <xf numFmtId="0" fontId="12" fillId="7" borderId="2" xfId="0" applyFont="1" applyFill="1" applyBorder="1" applyAlignment="1">
      <alignment horizontal="center" vertical="center" wrapText="1"/>
    </xf>
    <xf numFmtId="14" fontId="12" fillId="7" borderId="2" xfId="0" applyNumberFormat="1" applyFont="1" applyFill="1" applyBorder="1" applyAlignment="1">
      <alignment horizontal="center" vertical="center" wrapText="1"/>
    </xf>
    <xf numFmtId="0" fontId="12" fillId="7" borderId="2" xfId="0" applyFont="1" applyFill="1" applyBorder="1" applyAlignment="1">
      <alignment vertical="center" wrapText="1"/>
    </xf>
    <xf numFmtId="14" fontId="4" fillId="0" borderId="2" xfId="0" applyNumberFormat="1" applyFont="1" applyBorder="1" applyAlignment="1">
      <alignment horizontal="center" vertical="center" wrapText="1"/>
    </xf>
    <xf numFmtId="1" fontId="12" fillId="7" borderId="2" xfId="0" applyNumberFormat="1" applyFont="1" applyFill="1" applyBorder="1" applyAlignment="1">
      <alignment horizontal="center" vertical="center" wrapText="1"/>
    </xf>
    <xf numFmtId="164" fontId="4" fillId="0" borderId="2" xfId="0" applyNumberFormat="1" applyFont="1" applyBorder="1" applyAlignment="1">
      <alignment horizontal="right" vertical="center" wrapText="1"/>
    </xf>
    <xf numFmtId="1" fontId="12" fillId="7" borderId="2" xfId="0" applyNumberFormat="1" applyFont="1" applyFill="1" applyBorder="1" applyAlignment="1">
      <alignment horizontal="left" vertical="center" wrapText="1"/>
    </xf>
    <xf numFmtId="164" fontId="4" fillId="8" borderId="2" xfId="0" applyNumberFormat="1" applyFont="1" applyFill="1" applyBorder="1" applyAlignment="1">
      <alignment horizontal="right" vertical="center" wrapText="1"/>
    </xf>
    <xf numFmtId="0" fontId="12" fillId="7" borderId="2" xfId="0" applyFont="1" applyFill="1" applyBorder="1" applyAlignment="1">
      <alignment horizontal="left" vertical="center" wrapText="1"/>
    </xf>
    <xf numFmtId="38" fontId="8" fillId="8" borderId="2" xfId="0" applyNumberFormat="1" applyFont="1" applyFill="1" applyBorder="1" applyAlignment="1">
      <alignment horizontal="center" vertical="center" wrapText="1"/>
    </xf>
    <xf numFmtId="14" fontId="8" fillId="8" borderId="2" xfId="0" applyNumberFormat="1" applyFont="1" applyFill="1" applyBorder="1" applyAlignment="1">
      <alignment horizontal="center" vertical="center" wrapText="1"/>
    </xf>
    <xf numFmtId="164" fontId="12" fillId="7" borderId="2" xfId="0" applyNumberFormat="1" applyFont="1" applyFill="1" applyBorder="1" applyAlignment="1">
      <alignment horizontal="right" vertical="center" wrapText="1"/>
    </xf>
    <xf numFmtId="38" fontId="8" fillId="0" borderId="2" xfId="0" applyNumberFormat="1" applyFont="1" applyBorder="1" applyAlignment="1">
      <alignment horizontal="center" vertical="center" wrapText="1"/>
    </xf>
    <xf numFmtId="38" fontId="8" fillId="7" borderId="2" xfId="0" applyNumberFormat="1" applyFont="1" applyFill="1" applyBorder="1" applyAlignment="1">
      <alignment horizontal="center" vertical="center" wrapText="1"/>
    </xf>
    <xf numFmtId="14" fontId="8" fillId="7" borderId="2"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5" fontId="12" fillId="7" borderId="2" xfId="0" applyNumberFormat="1" applyFont="1" applyFill="1" applyBorder="1" applyAlignment="1">
      <alignment horizontal="center" vertical="center" wrapText="1"/>
    </xf>
    <xf numFmtId="164" fontId="8" fillId="0" borderId="2" xfId="0" applyNumberFormat="1" applyFont="1" applyBorder="1" applyAlignment="1">
      <alignment horizontal="right" vertical="center" wrapText="1"/>
    </xf>
    <xf numFmtId="164" fontId="12" fillId="7" borderId="2" xfId="0" applyNumberFormat="1" applyFont="1" applyFill="1" applyBorder="1" applyAlignment="1">
      <alignment horizontal="center" vertical="center" wrapText="1"/>
    </xf>
    <xf numFmtId="164" fontId="8" fillId="9" borderId="2" xfId="0" applyNumberFormat="1" applyFont="1" applyFill="1" applyBorder="1" applyAlignment="1">
      <alignment horizontal="right" vertical="center" wrapText="1"/>
    </xf>
    <xf numFmtId="164" fontId="8" fillId="0" borderId="2" xfId="0" applyNumberFormat="1" applyFont="1" applyBorder="1" applyAlignment="1">
      <alignment horizontal="center" vertical="center" wrapText="1"/>
    </xf>
    <xf numFmtId="164" fontId="8" fillId="10" borderId="2" xfId="0" applyNumberFormat="1" applyFont="1" applyFill="1" applyBorder="1" applyAlignment="1">
      <alignment horizontal="center" vertical="center" wrapText="1"/>
    </xf>
    <xf numFmtId="0" fontId="8" fillId="10" borderId="2" xfId="0" applyFont="1" applyFill="1" applyBorder="1" applyAlignment="1">
      <alignment horizontal="center" vertical="center" wrapText="1"/>
    </xf>
    <xf numFmtId="14" fontId="8" fillId="0" borderId="2" xfId="0" applyNumberFormat="1" applyFont="1" applyBorder="1" applyAlignment="1">
      <alignment horizontal="center" vertical="center" wrapText="1"/>
    </xf>
    <xf numFmtId="0" fontId="8" fillId="11" borderId="2" xfId="0" applyFont="1" applyFill="1" applyBorder="1" applyAlignment="1">
      <alignment horizontal="center" vertical="center" wrapText="1"/>
    </xf>
    <xf numFmtId="0" fontId="4" fillId="0" borderId="2" xfId="0" applyFont="1" applyBorder="1" applyAlignment="1">
      <alignment horizontal="center" vertical="center" wrapText="1"/>
    </xf>
    <xf numFmtId="165" fontId="8" fillId="11" borderId="2" xfId="0" applyNumberFormat="1"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1" borderId="2" xfId="0" applyFont="1" applyFill="1" applyBorder="1" applyAlignment="1">
      <alignment vertical="center" wrapText="1"/>
    </xf>
    <xf numFmtId="0" fontId="4" fillId="11" borderId="2" xfId="0" applyFont="1" applyFill="1" applyBorder="1" applyAlignment="1">
      <alignment horizontal="left" vertical="center" wrapText="1"/>
    </xf>
    <xf numFmtId="14" fontId="4" fillId="11" borderId="2" xfId="0" applyNumberFormat="1" applyFont="1" applyFill="1" applyBorder="1" applyAlignment="1">
      <alignment horizontal="center" vertical="center" wrapText="1"/>
    </xf>
    <xf numFmtId="164" fontId="8" fillId="10" borderId="2" xfId="0" applyNumberFormat="1" applyFont="1" applyFill="1" applyBorder="1" applyAlignment="1">
      <alignment horizontal="center" vertical="center" wrapText="1"/>
    </xf>
    <xf numFmtId="0" fontId="4" fillId="0" borderId="2" xfId="0" applyFont="1" applyBorder="1" applyAlignment="1">
      <alignment vertical="center" wrapText="1"/>
    </xf>
    <xf numFmtId="1" fontId="4" fillId="0" borderId="2"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8" fillId="8" borderId="2" xfId="0" applyFont="1" applyFill="1" applyBorder="1" applyAlignment="1">
      <alignment horizontal="center" vertical="center" wrapText="1"/>
    </xf>
    <xf numFmtId="49" fontId="8" fillId="0" borderId="2" xfId="0" applyNumberFormat="1" applyFont="1" applyBorder="1" applyAlignment="1">
      <alignment horizontal="center" vertical="center" wrapText="1"/>
    </xf>
    <xf numFmtId="166" fontId="8" fillId="0" borderId="2" xfId="0" applyNumberFormat="1" applyFont="1" applyBorder="1" applyAlignment="1">
      <alignment horizontal="right" vertical="center" wrapText="1"/>
    </xf>
    <xf numFmtId="49" fontId="8" fillId="0" borderId="2" xfId="0" applyNumberFormat="1" applyFont="1" applyBorder="1" applyAlignment="1">
      <alignment horizontal="right" vertical="center" wrapText="1"/>
    </xf>
    <xf numFmtId="0" fontId="4" fillId="10" borderId="2" xfId="0" applyFont="1" applyFill="1" applyBorder="1" applyAlignment="1">
      <alignment horizontal="center" vertical="center" wrapText="1"/>
    </xf>
    <xf numFmtId="166" fontId="4" fillId="0" borderId="2"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1" fontId="4" fillId="11" borderId="2" xfId="0" applyNumberFormat="1" applyFont="1" applyFill="1" applyBorder="1" applyAlignment="1">
      <alignment horizontal="center" vertical="center" wrapText="1"/>
    </xf>
    <xf numFmtId="1" fontId="4" fillId="11" borderId="2" xfId="0" applyNumberFormat="1" applyFont="1" applyFill="1" applyBorder="1" applyAlignment="1">
      <alignment horizontal="left" vertical="center" wrapText="1"/>
    </xf>
    <xf numFmtId="164" fontId="4" fillId="11" borderId="2" xfId="0" applyNumberFormat="1" applyFont="1" applyFill="1" applyBorder="1" applyAlignment="1">
      <alignment horizontal="right" vertical="center" wrapText="1"/>
    </xf>
    <xf numFmtId="38" fontId="8" fillId="11" borderId="2" xfId="0" applyNumberFormat="1" applyFont="1" applyFill="1" applyBorder="1" applyAlignment="1">
      <alignment horizontal="center" vertical="center" wrapText="1"/>
    </xf>
    <xf numFmtId="14" fontId="8" fillId="11" borderId="2" xfId="0" applyNumberFormat="1" applyFont="1" applyFill="1" applyBorder="1" applyAlignment="1">
      <alignment horizontal="center" vertical="center" wrapText="1"/>
    </xf>
    <xf numFmtId="165" fontId="4" fillId="11" borderId="2" xfId="0" applyNumberFormat="1" applyFont="1" applyFill="1" applyBorder="1" applyAlignment="1">
      <alignment horizontal="center" vertical="center" wrapText="1"/>
    </xf>
    <xf numFmtId="164" fontId="8" fillId="11" borderId="2" xfId="0" applyNumberFormat="1" applyFont="1" applyFill="1" applyBorder="1" applyAlignment="1">
      <alignment horizontal="right" vertical="center" wrapText="1"/>
    </xf>
    <xf numFmtId="164" fontId="8" fillId="11" borderId="2" xfId="0" applyNumberFormat="1" applyFont="1" applyFill="1" applyBorder="1" applyAlignment="1">
      <alignment horizontal="center" vertical="center" wrapText="1"/>
    </xf>
    <xf numFmtId="165" fontId="8" fillId="8" borderId="2" xfId="0" applyNumberFormat="1"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2" xfId="0" applyFont="1" applyFill="1" applyBorder="1" applyAlignment="1">
      <alignment vertical="center" wrapText="1"/>
    </xf>
    <xf numFmtId="0" fontId="4" fillId="8" borderId="2" xfId="0" applyFont="1" applyFill="1" applyBorder="1" applyAlignment="1">
      <alignment horizontal="left" vertical="center" wrapText="1"/>
    </xf>
    <xf numFmtId="14" fontId="4" fillId="8" borderId="2" xfId="0" applyNumberFormat="1" applyFont="1" applyFill="1" applyBorder="1" applyAlignment="1">
      <alignment horizontal="center" vertical="center" wrapText="1"/>
    </xf>
    <xf numFmtId="1" fontId="4" fillId="8" borderId="2" xfId="0" applyNumberFormat="1" applyFont="1" applyFill="1" applyBorder="1" applyAlignment="1">
      <alignment horizontal="center" vertical="center" wrapText="1"/>
    </xf>
    <xf numFmtId="1" fontId="4" fillId="8" borderId="2" xfId="0" applyNumberFormat="1" applyFont="1" applyFill="1" applyBorder="1" applyAlignment="1">
      <alignment horizontal="left" vertical="center" wrapText="1"/>
    </xf>
    <xf numFmtId="0" fontId="4" fillId="8"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4" fillId="0" borderId="2" xfId="0" applyFont="1" applyBorder="1" applyAlignment="1">
      <alignment horizontal="left" vertical="center" wrapText="1"/>
    </xf>
    <xf numFmtId="164" fontId="8" fillId="0" borderId="2" xfId="0" applyNumberFormat="1" applyFont="1" applyBorder="1" applyAlignment="1">
      <alignment horizontal="center" vertical="center" wrapText="1"/>
    </xf>
    <xf numFmtId="165" fontId="8" fillId="0" borderId="2" xfId="0" applyNumberFormat="1" applyFont="1" applyBorder="1" applyAlignment="1">
      <alignment horizontal="center" vertical="center" wrapText="1"/>
    </xf>
    <xf numFmtId="0" fontId="4" fillId="10" borderId="2" xfId="0" applyFont="1" applyFill="1" applyBorder="1" applyAlignment="1">
      <alignment horizontal="center" vertical="center" wrapText="1"/>
    </xf>
    <xf numFmtId="0" fontId="8" fillId="0" borderId="2" xfId="0" applyFont="1" applyBorder="1" applyAlignment="1">
      <alignment horizontal="left" vertical="center" wrapText="1"/>
    </xf>
    <xf numFmtId="166" fontId="8" fillId="0" borderId="2" xfId="0" applyNumberFormat="1" applyFont="1" applyBorder="1" applyAlignment="1">
      <alignment horizontal="center" vertical="center" wrapText="1"/>
    </xf>
    <xf numFmtId="0" fontId="8" fillId="8" borderId="2" xfId="0" applyFont="1" applyFill="1" applyBorder="1" applyAlignment="1">
      <alignment horizontal="center" vertical="center" wrapText="1"/>
    </xf>
    <xf numFmtId="0" fontId="4" fillId="8" borderId="2" xfId="0" applyFont="1" applyFill="1" applyBorder="1" applyAlignment="1">
      <alignment vertical="center" wrapText="1"/>
    </xf>
    <xf numFmtId="0" fontId="8" fillId="10" borderId="2" xfId="0" applyFont="1" applyFill="1" applyBorder="1" applyAlignment="1">
      <alignment horizontal="center" vertical="center" wrapText="1"/>
    </xf>
    <xf numFmtId="14" fontId="4" fillId="0" borderId="2" xfId="0" applyNumberFormat="1" applyFont="1" applyBorder="1" applyAlignment="1">
      <alignment horizontal="left" vertical="center" wrapText="1"/>
    </xf>
    <xf numFmtId="15" fontId="8" fillId="0" borderId="2" xfId="0" applyNumberFormat="1" applyFont="1" applyBorder="1" applyAlignment="1">
      <alignment horizontal="center" vertical="center" wrapText="1"/>
    </xf>
    <xf numFmtId="0" fontId="4" fillId="7" borderId="2" xfId="0" applyFont="1" applyFill="1" applyBorder="1" applyAlignment="1">
      <alignment vertical="center" wrapText="1"/>
    </xf>
    <xf numFmtId="0" fontId="8" fillId="7" borderId="2" xfId="0" applyFont="1" applyFill="1" applyBorder="1" applyAlignment="1">
      <alignment horizontal="left" vertical="center" wrapText="1"/>
    </xf>
    <xf numFmtId="14" fontId="4" fillId="7" borderId="2" xfId="0" applyNumberFormat="1" applyFont="1" applyFill="1" applyBorder="1" applyAlignment="1">
      <alignment horizontal="center" vertical="center" wrapText="1"/>
    </xf>
    <xf numFmtId="164" fontId="8" fillId="7" borderId="2" xfId="0" applyNumberFormat="1" applyFont="1" applyFill="1" applyBorder="1" applyAlignment="1">
      <alignment horizontal="right" vertical="center" wrapText="1"/>
    </xf>
    <xf numFmtId="0" fontId="4" fillId="7" borderId="2" xfId="0" applyFont="1" applyFill="1" applyBorder="1" applyAlignment="1">
      <alignment horizontal="left" vertical="center" wrapText="1"/>
    </xf>
    <xf numFmtId="165" fontId="4" fillId="7" borderId="2"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164" fontId="8" fillId="7" borderId="2" xfId="0" applyNumberFormat="1" applyFont="1" applyFill="1" applyBorder="1" applyAlignment="1">
      <alignment horizontal="center" vertical="center" wrapText="1"/>
    </xf>
    <xf numFmtId="14" fontId="4" fillId="0" borderId="2" xfId="0" applyNumberFormat="1" applyFont="1" applyBorder="1" applyAlignment="1">
      <alignment vertical="center" wrapText="1"/>
    </xf>
    <xf numFmtId="167" fontId="4" fillId="0" borderId="0" xfId="0" applyNumberFormat="1" applyFont="1" applyAlignment="1">
      <alignment horizontal="right" vertical="center" wrapText="1"/>
    </xf>
    <xf numFmtId="167" fontId="4" fillId="0" borderId="0" xfId="0" applyNumberFormat="1" applyFont="1" applyAlignment="1">
      <alignment horizontal="center" vertical="center" wrapText="1"/>
    </xf>
    <xf numFmtId="0" fontId="14" fillId="0" borderId="0" xfId="0" applyFont="1" applyAlignment="1">
      <alignment horizontal="center" vertical="center" wrapText="1"/>
    </xf>
    <xf numFmtId="14" fontId="5" fillId="0" borderId="0" xfId="0" applyNumberFormat="1" applyFont="1" applyAlignment="1">
      <alignment horizontal="center" vertical="center" wrapText="1"/>
    </xf>
    <xf numFmtId="167" fontId="5" fillId="0" borderId="0" xfId="0" applyNumberFormat="1" applyFont="1" applyAlignment="1">
      <alignment horizontal="right" vertical="center" wrapText="1"/>
    </xf>
    <xf numFmtId="167" fontId="5" fillId="0" borderId="0" xfId="0" applyNumberFormat="1" applyFont="1" applyAlignment="1">
      <alignment horizontal="center" vertical="center" wrapText="1"/>
    </xf>
    <xf numFmtId="0" fontId="15" fillId="0" borderId="0" xfId="0" applyFont="1" applyAlignment="1">
      <alignment horizontal="left" vertical="center"/>
    </xf>
    <xf numFmtId="0" fontId="16" fillId="0" borderId="0" xfId="0" applyFont="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167" fontId="8" fillId="0" borderId="0" xfId="0" applyNumberFormat="1" applyFont="1" applyAlignment="1">
      <alignment horizontal="right" vertical="center" wrapText="1"/>
    </xf>
    <xf numFmtId="167" fontId="8" fillId="0" borderId="0" xfId="0" applyNumberFormat="1" applyFont="1" applyAlignment="1">
      <alignment horizontal="center" vertical="center" wrapText="1"/>
    </xf>
    <xf numFmtId="164" fontId="4" fillId="8" borderId="2" xfId="0" applyNumberFormat="1" applyFont="1" applyFill="1" applyBorder="1" applyAlignment="1">
      <alignment horizontal="right" vertical="center" wrapText="1"/>
    </xf>
    <xf numFmtId="0" fontId="9" fillId="12" borderId="2" xfId="0" applyFont="1" applyFill="1" applyBorder="1" applyAlignment="1">
      <alignment horizontal="center" vertical="center" wrapText="1"/>
    </xf>
    <xf numFmtId="38" fontId="8" fillId="0" borderId="2" xfId="0" applyNumberFormat="1" applyFont="1" applyBorder="1" applyAlignment="1">
      <alignment horizontal="center" vertical="center" wrapText="1"/>
    </xf>
    <xf numFmtId="14" fontId="9" fillId="12" borderId="2"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0" fontId="9" fillId="12" borderId="2" xfId="0" applyFont="1" applyFill="1" applyBorder="1" applyAlignment="1">
      <alignment horizontal="left" vertical="center" wrapText="1"/>
    </xf>
    <xf numFmtId="164" fontId="9" fillId="12" borderId="2" xfId="0" applyNumberFormat="1" applyFont="1" applyFill="1" applyBorder="1" applyAlignment="1">
      <alignment horizontal="center" vertical="center" wrapText="1"/>
    </xf>
    <xf numFmtId="168" fontId="4" fillId="0" borderId="2" xfId="0" applyNumberFormat="1" applyFont="1" applyBorder="1" applyAlignment="1">
      <alignment horizontal="right" vertical="center" wrapText="1"/>
    </xf>
    <xf numFmtId="168" fontId="4" fillId="0" borderId="2" xfId="0" applyNumberFormat="1" applyFont="1" applyBorder="1" applyAlignment="1">
      <alignment horizontal="center" vertical="center" wrapText="1"/>
    </xf>
    <xf numFmtId="167" fontId="4" fillId="0" borderId="2" xfId="0" applyNumberFormat="1" applyFont="1" applyBorder="1" applyAlignment="1">
      <alignment horizontal="right" vertical="center" wrapText="1"/>
    </xf>
    <xf numFmtId="167" fontId="4" fillId="0" borderId="2" xfId="0" applyNumberFormat="1" applyFont="1" applyBorder="1" applyAlignment="1">
      <alignment horizontal="center" vertical="center" wrapText="1"/>
    </xf>
    <xf numFmtId="0" fontId="8" fillId="13" borderId="2" xfId="0" applyFont="1" applyFill="1" applyBorder="1" applyAlignment="1">
      <alignment horizontal="center" vertical="center" wrapText="1"/>
    </xf>
    <xf numFmtId="14" fontId="4" fillId="13" borderId="2" xfId="0" applyNumberFormat="1" applyFont="1" applyFill="1" applyBorder="1" applyAlignment="1">
      <alignment horizontal="center" vertical="center" wrapText="1"/>
    </xf>
    <xf numFmtId="0" fontId="4" fillId="13" borderId="2" xfId="0" applyFont="1" applyFill="1" applyBorder="1" applyAlignment="1">
      <alignment horizontal="left" vertical="center" wrapText="1"/>
    </xf>
    <xf numFmtId="1" fontId="4" fillId="13" borderId="2" xfId="0" applyNumberFormat="1" applyFont="1" applyFill="1" applyBorder="1" applyAlignment="1">
      <alignment horizontal="center" vertical="center" wrapText="1"/>
    </xf>
    <xf numFmtId="1" fontId="4" fillId="13" borderId="2" xfId="0" applyNumberFormat="1" applyFont="1" applyFill="1" applyBorder="1" applyAlignment="1">
      <alignment horizontal="left" vertical="center" wrapText="1"/>
    </xf>
    <xf numFmtId="169" fontId="4" fillId="13" borderId="2" xfId="0" applyNumberFormat="1" applyFont="1" applyFill="1" applyBorder="1" applyAlignment="1">
      <alignment horizontal="right" vertical="center" wrapText="1"/>
    </xf>
    <xf numFmtId="168" fontId="4" fillId="13" borderId="2" xfId="0" applyNumberFormat="1" applyFont="1" applyFill="1" applyBorder="1" applyAlignment="1">
      <alignment horizontal="center" vertical="center" wrapText="1"/>
    </xf>
    <xf numFmtId="164" fontId="4" fillId="13" borderId="2" xfId="0" applyNumberFormat="1" applyFont="1" applyFill="1" applyBorder="1" applyAlignment="1">
      <alignment horizontal="right" vertical="center" wrapText="1"/>
    </xf>
    <xf numFmtId="165" fontId="4" fillId="13" borderId="2" xfId="0" applyNumberFormat="1" applyFont="1" applyFill="1" applyBorder="1" applyAlignment="1">
      <alignment horizontal="center" vertical="center" wrapText="1"/>
    </xf>
    <xf numFmtId="0" fontId="4" fillId="13" borderId="2" xfId="0" applyFont="1" applyFill="1" applyBorder="1" applyAlignment="1">
      <alignment horizontal="center" vertical="center" wrapText="1"/>
    </xf>
    <xf numFmtId="167" fontId="4" fillId="13" borderId="2" xfId="0" applyNumberFormat="1" applyFont="1" applyFill="1" applyBorder="1" applyAlignment="1">
      <alignment horizontal="center" vertical="center" wrapText="1"/>
    </xf>
    <xf numFmtId="167" fontId="4" fillId="13" borderId="2" xfId="0" applyNumberFormat="1" applyFont="1" applyFill="1" applyBorder="1" applyAlignment="1">
      <alignment horizontal="right" vertical="center" wrapText="1"/>
    </xf>
    <xf numFmtId="0" fontId="8" fillId="13" borderId="8" xfId="0" applyFont="1" applyFill="1" applyBorder="1" applyAlignment="1">
      <alignment horizontal="center" vertical="center" wrapText="1"/>
    </xf>
    <xf numFmtId="165" fontId="4" fillId="0" borderId="2" xfId="0" applyNumberFormat="1" applyFont="1" applyBorder="1" applyAlignment="1">
      <alignment horizontal="center" vertical="center" wrapText="1"/>
    </xf>
    <xf numFmtId="0" fontId="8" fillId="14" borderId="2" xfId="0" applyFont="1" applyFill="1" applyBorder="1" applyAlignment="1">
      <alignment horizontal="center" vertical="center" wrapText="1"/>
    </xf>
    <xf numFmtId="0" fontId="4" fillId="14" borderId="2" xfId="0" applyFont="1" applyFill="1" applyBorder="1" applyAlignment="1">
      <alignment vertical="center" wrapText="1"/>
    </xf>
    <xf numFmtId="14" fontId="4" fillId="14" borderId="2" xfId="0" applyNumberFormat="1" applyFont="1" applyFill="1" applyBorder="1" applyAlignment="1">
      <alignment horizontal="center" vertical="center" wrapText="1"/>
    </xf>
    <xf numFmtId="1" fontId="4" fillId="14" borderId="2" xfId="0" applyNumberFormat="1" applyFont="1" applyFill="1" applyBorder="1" applyAlignment="1">
      <alignment horizontal="left" vertical="center" wrapText="1"/>
    </xf>
    <xf numFmtId="1" fontId="4" fillId="14" borderId="2" xfId="0" applyNumberFormat="1" applyFont="1" applyFill="1" applyBorder="1" applyAlignment="1">
      <alignment horizontal="center" vertical="center" wrapText="1"/>
    </xf>
    <xf numFmtId="0" fontId="4" fillId="14" borderId="2" xfId="0" applyFont="1" applyFill="1" applyBorder="1" applyAlignment="1">
      <alignment horizontal="left" vertical="center" wrapText="1"/>
    </xf>
    <xf numFmtId="0" fontId="4" fillId="14" borderId="2" xfId="0" applyFont="1" applyFill="1" applyBorder="1" applyAlignment="1">
      <alignment horizontal="center" vertical="center" wrapText="1"/>
    </xf>
    <xf numFmtId="14" fontId="8" fillId="14" borderId="2" xfId="0" applyNumberFormat="1" applyFont="1" applyFill="1" applyBorder="1" applyAlignment="1">
      <alignment horizontal="center" vertical="center" wrapText="1"/>
    </xf>
    <xf numFmtId="164" fontId="8" fillId="14" borderId="2" xfId="0" applyNumberFormat="1" applyFont="1" applyFill="1" applyBorder="1" applyAlignment="1">
      <alignment horizontal="right" vertical="center" wrapText="1"/>
    </xf>
    <xf numFmtId="164" fontId="4" fillId="14" borderId="2" xfId="0" applyNumberFormat="1" applyFont="1" applyFill="1" applyBorder="1" applyAlignment="1">
      <alignment horizontal="right" vertical="center" wrapText="1"/>
    </xf>
    <xf numFmtId="38" fontId="8" fillId="14" borderId="2" xfId="0" applyNumberFormat="1" applyFont="1" applyFill="1" applyBorder="1" applyAlignment="1">
      <alignment horizontal="center" vertical="center" wrapText="1"/>
    </xf>
    <xf numFmtId="165" fontId="4" fillId="14" borderId="2" xfId="0" applyNumberFormat="1" applyFont="1" applyFill="1" applyBorder="1" applyAlignment="1">
      <alignment horizontal="center" vertical="center" wrapText="1"/>
    </xf>
    <xf numFmtId="164" fontId="8" fillId="14" borderId="2" xfId="0" applyNumberFormat="1" applyFont="1" applyFill="1" applyBorder="1" applyAlignment="1">
      <alignment horizontal="center" vertical="center" wrapText="1"/>
    </xf>
    <xf numFmtId="165" fontId="8" fillId="14" borderId="2" xfId="0" applyNumberFormat="1" applyFont="1" applyFill="1" applyBorder="1" applyAlignment="1">
      <alignment horizontal="center" vertical="center" wrapText="1"/>
    </xf>
    <xf numFmtId="164" fontId="8" fillId="9" borderId="2" xfId="0" applyNumberFormat="1" applyFont="1" applyFill="1" applyBorder="1" applyAlignment="1">
      <alignment horizontal="right" vertical="center" wrapText="1"/>
    </xf>
    <xf numFmtId="14" fontId="4" fillId="0" borderId="2" xfId="0" applyNumberFormat="1" applyFont="1" applyBorder="1" applyAlignment="1">
      <alignment horizontal="center" vertical="center" wrapText="1"/>
    </xf>
    <xf numFmtId="0" fontId="8" fillId="15" borderId="2" xfId="0" applyFont="1" applyFill="1" applyBorder="1" applyAlignment="1">
      <alignment horizontal="center" vertical="center" wrapText="1"/>
    </xf>
    <xf numFmtId="164" fontId="13" fillId="0" borderId="2" xfId="0" applyNumberFormat="1" applyFont="1" applyBorder="1" applyAlignment="1">
      <alignment horizontal="center" vertical="center" wrapText="1"/>
    </xf>
    <xf numFmtId="1" fontId="4" fillId="0" borderId="2" xfId="0" applyNumberFormat="1" applyFont="1" applyBorder="1" applyAlignment="1">
      <alignment horizontal="left" vertical="center" wrapText="1"/>
    </xf>
    <xf numFmtId="164" fontId="13" fillId="10" borderId="2" xfId="0" applyNumberFormat="1" applyFont="1" applyFill="1" applyBorder="1" applyAlignment="1">
      <alignment horizontal="center" vertical="center" wrapText="1"/>
    </xf>
    <xf numFmtId="0" fontId="8" fillId="11" borderId="2" xfId="0" applyFont="1" applyFill="1" applyBorder="1" applyAlignment="1">
      <alignment horizontal="center" vertical="center" wrapText="1"/>
    </xf>
    <xf numFmtId="9" fontId="8" fillId="0" borderId="2"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1" fontId="8" fillId="0" borderId="5" xfId="0" applyNumberFormat="1" applyFont="1" applyBorder="1" applyAlignment="1">
      <alignment horizontal="center" vertical="center" wrapText="1"/>
    </xf>
    <xf numFmtId="14" fontId="8" fillId="0" borderId="5" xfId="0" applyNumberFormat="1" applyFont="1" applyBorder="1" applyAlignment="1">
      <alignment vertical="center" wrapText="1"/>
    </xf>
    <xf numFmtId="1" fontId="8" fillId="0" borderId="5" xfId="0" applyNumberFormat="1" applyFont="1" applyBorder="1" applyAlignment="1">
      <alignment vertical="center" wrapText="1"/>
    </xf>
    <xf numFmtId="164" fontId="8" fillId="0" borderId="5"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0" fontId="8" fillId="0" borderId="9" xfId="0" applyFont="1" applyBorder="1" applyAlignment="1">
      <alignment horizontal="center" vertical="center" wrapText="1"/>
    </xf>
    <xf numFmtId="38" fontId="8" fillId="0" borderId="5" xfId="0" applyNumberFormat="1" applyFont="1" applyBorder="1" applyAlignment="1">
      <alignment horizontal="center" vertical="center" wrapText="1"/>
    </xf>
    <xf numFmtId="165" fontId="8" fillId="0" borderId="5" xfId="0" applyNumberFormat="1" applyFont="1" applyBorder="1" applyAlignment="1">
      <alignment horizontal="center" vertical="center" wrapText="1"/>
    </xf>
    <xf numFmtId="0" fontId="8" fillId="0" borderId="9" xfId="0" applyFont="1" applyBorder="1" applyAlignment="1">
      <alignment horizontal="left" vertical="center" wrapText="1"/>
    </xf>
    <xf numFmtId="167" fontId="8" fillId="0" borderId="5" xfId="0" applyNumberFormat="1" applyFont="1" applyBorder="1" applyAlignment="1">
      <alignment vertical="center" wrapText="1"/>
    </xf>
    <xf numFmtId="164" fontId="8" fillId="0" borderId="5" xfId="0" applyNumberFormat="1" applyFont="1" applyBorder="1" applyAlignment="1">
      <alignment vertical="center" wrapText="1"/>
    </xf>
    <xf numFmtId="9" fontId="4" fillId="0" borderId="2" xfId="0" applyNumberFormat="1" applyFont="1" applyBorder="1" applyAlignment="1">
      <alignment horizontal="center" vertical="center" wrapText="1"/>
    </xf>
    <xf numFmtId="168" fontId="4" fillId="0" borderId="9" xfId="0" applyNumberFormat="1" applyFont="1" applyBorder="1" applyAlignment="1">
      <alignment horizontal="right" vertical="center" wrapText="1"/>
    </xf>
    <xf numFmtId="168" fontId="4" fillId="0" borderId="9" xfId="0" applyNumberFormat="1" applyFont="1" applyBorder="1" applyAlignment="1">
      <alignment horizontal="center" vertical="center" wrapText="1"/>
    </xf>
    <xf numFmtId="170" fontId="8" fillId="0" borderId="9" xfId="0" applyNumberFormat="1" applyFont="1" applyBorder="1" applyAlignment="1">
      <alignment horizontal="center" vertical="center" wrapText="1"/>
    </xf>
    <xf numFmtId="3" fontId="8" fillId="0" borderId="9" xfId="0" applyNumberFormat="1" applyFont="1" applyBorder="1" applyAlignment="1">
      <alignment horizontal="right" vertical="center" wrapText="1"/>
    </xf>
    <xf numFmtId="14" fontId="4" fillId="6" borderId="2" xfId="0" applyNumberFormat="1" applyFont="1" applyFill="1" applyBorder="1" applyAlignment="1">
      <alignment horizontal="center" vertical="center" wrapText="1"/>
    </xf>
    <xf numFmtId="167" fontId="4" fillId="0" borderId="9" xfId="0" applyNumberFormat="1" applyFont="1" applyBorder="1" applyAlignment="1">
      <alignment horizontal="right" vertical="center" wrapText="1"/>
    </xf>
    <xf numFmtId="0" fontId="8" fillId="0" borderId="10" xfId="0" applyFont="1" applyBorder="1" applyAlignment="1">
      <alignment horizontal="center" vertical="center" wrapText="1"/>
    </xf>
    <xf numFmtId="0" fontId="8" fillId="0" borderId="10" xfId="0" applyFont="1" applyBorder="1" applyAlignment="1">
      <alignment horizontal="left" vertical="center" wrapText="1"/>
    </xf>
    <xf numFmtId="168" fontId="4" fillId="0" borderId="10" xfId="0" applyNumberFormat="1" applyFont="1" applyBorder="1" applyAlignment="1">
      <alignment horizontal="right" vertical="center" wrapText="1"/>
    </xf>
    <xf numFmtId="168" fontId="4" fillId="0" borderId="10" xfId="0" applyNumberFormat="1" applyFont="1" applyBorder="1" applyAlignment="1">
      <alignment horizontal="center" vertical="center" wrapText="1"/>
    </xf>
    <xf numFmtId="170" fontId="8" fillId="0" borderId="10" xfId="0" applyNumberFormat="1" applyFont="1" applyBorder="1" applyAlignment="1">
      <alignment horizontal="center" vertical="center" wrapText="1"/>
    </xf>
    <xf numFmtId="171" fontId="8" fillId="0" borderId="2" xfId="0" applyNumberFormat="1" applyFont="1" applyBorder="1" applyAlignment="1">
      <alignment horizontal="center" vertical="center" wrapText="1"/>
    </xf>
    <xf numFmtId="167" fontId="4" fillId="0" borderId="10" xfId="0" applyNumberFormat="1" applyFont="1" applyBorder="1" applyAlignment="1">
      <alignment horizontal="right" vertical="center" wrapText="1"/>
    </xf>
    <xf numFmtId="0" fontId="8" fillId="0" borderId="11" xfId="0" applyFont="1" applyBorder="1" applyAlignment="1">
      <alignment horizontal="center" vertical="center" wrapText="1"/>
    </xf>
    <xf numFmtId="0" fontId="8" fillId="0" borderId="11" xfId="0" applyFont="1" applyBorder="1" applyAlignment="1">
      <alignment horizontal="left" vertical="center" wrapText="1"/>
    </xf>
    <xf numFmtId="168" fontId="4" fillId="0" borderId="11" xfId="0" applyNumberFormat="1" applyFont="1" applyBorder="1" applyAlignment="1">
      <alignment horizontal="right" vertical="center" wrapText="1"/>
    </xf>
    <xf numFmtId="168" fontId="4" fillId="0" borderId="11" xfId="0" applyNumberFormat="1" applyFont="1" applyBorder="1" applyAlignment="1">
      <alignment horizontal="center" vertical="center" wrapText="1"/>
    </xf>
    <xf numFmtId="170" fontId="8" fillId="0" borderId="11" xfId="0" applyNumberFormat="1" applyFont="1" applyBorder="1" applyAlignment="1">
      <alignment horizontal="center" vertical="center" wrapText="1"/>
    </xf>
    <xf numFmtId="167" fontId="4" fillId="0" borderId="11" xfId="0" applyNumberFormat="1" applyFont="1" applyBorder="1" applyAlignment="1">
      <alignment horizontal="right" vertical="center" wrapText="1"/>
    </xf>
    <xf numFmtId="1" fontId="4" fillId="7" borderId="2" xfId="0" applyNumberFormat="1" applyFont="1" applyFill="1" applyBorder="1" applyAlignment="1">
      <alignment horizontal="center" vertical="center" wrapText="1"/>
    </xf>
    <xf numFmtId="168" fontId="4" fillId="13" borderId="2" xfId="0" applyNumberFormat="1" applyFont="1" applyFill="1" applyBorder="1" applyAlignment="1">
      <alignment horizontal="right" vertical="center" wrapText="1"/>
    </xf>
    <xf numFmtId="164" fontId="4" fillId="7" borderId="2" xfId="0" applyNumberFormat="1" applyFont="1" applyFill="1" applyBorder="1" applyAlignment="1">
      <alignment horizontal="right" vertical="center" wrapText="1"/>
    </xf>
    <xf numFmtId="172" fontId="4" fillId="13" borderId="12" xfId="0" applyNumberFormat="1" applyFont="1" applyFill="1" applyBorder="1" applyAlignment="1">
      <alignment horizontal="center" vertical="center" wrapText="1"/>
    </xf>
    <xf numFmtId="165" fontId="8" fillId="7" borderId="2" xfId="0" applyNumberFormat="1" applyFont="1" applyFill="1" applyBorder="1" applyAlignment="1">
      <alignment horizontal="center" vertical="center" wrapText="1"/>
    </xf>
    <xf numFmtId="1" fontId="4" fillId="8" borderId="2" xfId="0" applyNumberFormat="1" applyFont="1" applyFill="1" applyBorder="1" applyAlignment="1">
      <alignment horizontal="center" vertical="center" wrapText="1"/>
    </xf>
    <xf numFmtId="1" fontId="4" fillId="8" borderId="2" xfId="0" applyNumberFormat="1" applyFont="1" applyFill="1" applyBorder="1" applyAlignment="1">
      <alignment horizontal="left" vertical="center" wrapText="1"/>
    </xf>
    <xf numFmtId="0" fontId="8" fillId="16" borderId="2" xfId="0" applyFont="1" applyFill="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2" xfId="0" applyNumberFormat="1" applyFont="1" applyBorder="1" applyAlignment="1">
      <alignment horizontal="right" vertical="center" wrapText="1"/>
    </xf>
    <xf numFmtId="14" fontId="8" fillId="1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8" fillId="11" borderId="2" xfId="0" applyFont="1" applyFill="1" applyBorder="1" applyAlignment="1">
      <alignment horizontal="left" vertical="center" wrapText="1"/>
    </xf>
    <xf numFmtId="14" fontId="4" fillId="16" borderId="2" xfId="0" applyNumberFormat="1" applyFont="1" applyFill="1" applyBorder="1" applyAlignment="1">
      <alignment horizontal="center" vertical="center" wrapText="1"/>
    </xf>
    <xf numFmtId="168" fontId="4" fillId="0" borderId="2" xfId="0" applyNumberFormat="1" applyFont="1" applyBorder="1" applyAlignment="1">
      <alignment horizontal="center" vertical="center" wrapText="1"/>
    </xf>
    <xf numFmtId="164" fontId="8" fillId="0" borderId="2" xfId="0" applyNumberFormat="1" applyFont="1" applyBorder="1" applyAlignment="1">
      <alignment horizontal="right" vertical="center" wrapText="1"/>
    </xf>
    <xf numFmtId="15" fontId="8" fillId="0" borderId="9" xfId="0" applyNumberFormat="1" applyFont="1" applyBorder="1" applyAlignment="1">
      <alignment horizontal="center" vertical="center" wrapText="1"/>
    </xf>
    <xf numFmtId="15" fontId="8" fillId="0" borderId="10" xfId="0" applyNumberFormat="1" applyFont="1" applyBorder="1" applyAlignment="1">
      <alignment horizontal="center" vertical="center" wrapText="1"/>
    </xf>
    <xf numFmtId="15" fontId="8" fillId="0" borderId="11" xfId="0" applyNumberFormat="1" applyFont="1" applyBorder="1" applyAlignment="1">
      <alignment horizontal="center" vertical="center" wrapText="1"/>
    </xf>
    <xf numFmtId="15" fontId="8" fillId="0" borderId="9" xfId="0" applyNumberFormat="1" applyFont="1" applyBorder="1" applyAlignment="1">
      <alignment horizontal="center" vertical="center" wrapText="1"/>
    </xf>
    <xf numFmtId="167" fontId="4" fillId="0" borderId="9" xfId="0" applyNumberFormat="1" applyFont="1" applyBorder="1" applyAlignment="1">
      <alignment horizontal="center" vertical="center" wrapText="1"/>
    </xf>
    <xf numFmtId="173" fontId="8" fillId="0" borderId="2" xfId="0" applyNumberFormat="1" applyFont="1" applyBorder="1" applyAlignment="1">
      <alignment horizontal="right" vertical="center" wrapText="1"/>
    </xf>
    <xf numFmtId="14" fontId="4" fillId="0" borderId="9" xfId="0" applyNumberFormat="1" applyFont="1" applyBorder="1" applyAlignment="1">
      <alignment horizontal="center" vertical="center" wrapText="1"/>
    </xf>
    <xf numFmtId="174" fontId="4" fillId="0" borderId="2"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right" vertical="center" wrapText="1"/>
    </xf>
    <xf numFmtId="0" fontId="8" fillId="0" borderId="2" xfId="0" applyFont="1" applyBorder="1" applyAlignment="1">
      <alignment horizontal="right" vertical="center" wrapText="1"/>
    </xf>
    <xf numFmtId="0" fontId="8" fillId="13" borderId="2" xfId="0" applyFont="1" applyFill="1" applyBorder="1" applyAlignment="1">
      <alignment horizontal="left" vertical="center" wrapText="1"/>
    </xf>
    <xf numFmtId="164" fontId="8" fillId="13" borderId="2" xfId="0" applyNumberFormat="1" applyFont="1" applyFill="1" applyBorder="1" applyAlignment="1">
      <alignment horizontal="right" vertical="center" wrapText="1"/>
    </xf>
    <xf numFmtId="0" fontId="4" fillId="13" borderId="13" xfId="0" applyFont="1" applyFill="1" applyBorder="1" applyAlignment="1">
      <alignment vertical="center" wrapText="1"/>
    </xf>
    <xf numFmtId="38" fontId="4" fillId="11" borderId="2" xfId="0" applyNumberFormat="1" applyFont="1" applyFill="1" applyBorder="1" applyAlignment="1">
      <alignment horizontal="center" vertical="center" wrapText="1"/>
    </xf>
    <xf numFmtId="164" fontId="4" fillId="11" borderId="2"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68" fontId="4" fillId="0" borderId="2" xfId="0" applyNumberFormat="1" applyFont="1" applyBorder="1" applyAlignment="1">
      <alignment horizontal="right" vertical="center" wrapText="1"/>
    </xf>
    <xf numFmtId="0" fontId="8" fillId="17" borderId="2" xfId="0" applyFont="1" applyFill="1" applyBorder="1" applyAlignment="1">
      <alignment horizontal="center" vertical="center" wrapText="1"/>
    </xf>
    <xf numFmtId="175" fontId="4" fillId="13" borderId="2" xfId="0" applyNumberFormat="1" applyFont="1" applyFill="1" applyBorder="1" applyAlignment="1">
      <alignment horizontal="center" vertical="center" wrapText="1"/>
    </xf>
    <xf numFmtId="164" fontId="8" fillId="0" borderId="9" xfId="0" applyNumberFormat="1" applyFont="1" applyBorder="1" applyAlignment="1">
      <alignment horizontal="right" vertical="center" wrapText="1"/>
    </xf>
    <xf numFmtId="0" fontId="4" fillId="0" borderId="9" xfId="0" applyFont="1" applyBorder="1" applyAlignment="1">
      <alignment vertical="center" wrapText="1"/>
    </xf>
    <xf numFmtId="0" fontId="4" fillId="0" borderId="9" xfId="0" applyFont="1" applyBorder="1" applyAlignment="1">
      <alignment horizontal="center" vertical="center" wrapText="1"/>
    </xf>
    <xf numFmtId="1" fontId="4" fillId="0" borderId="9" xfId="0" applyNumberFormat="1" applyFont="1" applyBorder="1" applyAlignment="1">
      <alignment horizontal="center" vertical="center" wrapText="1"/>
    </xf>
    <xf numFmtId="164" fontId="4" fillId="0" borderId="9" xfId="0" applyNumberFormat="1" applyFont="1" applyBorder="1" applyAlignment="1">
      <alignment horizontal="right" vertical="center" wrapText="1"/>
    </xf>
    <xf numFmtId="167" fontId="4" fillId="0" borderId="2" xfId="0" applyNumberFormat="1" applyFont="1" applyBorder="1" applyAlignment="1">
      <alignment horizontal="center" vertical="center" wrapText="1"/>
    </xf>
    <xf numFmtId="38" fontId="8" fillId="0" borderId="9" xfId="0" applyNumberFormat="1" applyFont="1" applyBorder="1" applyAlignment="1">
      <alignment horizontal="center" vertical="center" wrapText="1"/>
    </xf>
    <xf numFmtId="167" fontId="4" fillId="0" borderId="2" xfId="0" applyNumberFormat="1" applyFont="1" applyBorder="1" applyAlignment="1">
      <alignment horizontal="right" vertical="center" wrapText="1"/>
    </xf>
    <xf numFmtId="14" fontId="4" fillId="16" borderId="8" xfId="0" applyNumberFormat="1" applyFont="1" applyFill="1" applyBorder="1" applyAlignment="1">
      <alignment horizontal="center" vertical="center" wrapText="1"/>
    </xf>
    <xf numFmtId="165" fontId="4" fillId="0" borderId="9"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165" fontId="8" fillId="0" borderId="9" xfId="0" applyNumberFormat="1" applyFont="1" applyBorder="1" applyAlignment="1">
      <alignment horizontal="center" vertical="center" wrapText="1"/>
    </xf>
    <xf numFmtId="0" fontId="8" fillId="18" borderId="14" xfId="0" applyFont="1" applyFill="1" applyBorder="1" applyAlignment="1">
      <alignment horizontal="center" vertical="center" wrapText="1"/>
    </xf>
    <xf numFmtId="0" fontId="4" fillId="18" borderId="14" xfId="0" applyFont="1" applyFill="1" applyBorder="1" applyAlignment="1">
      <alignment vertical="center" wrapText="1"/>
    </xf>
    <xf numFmtId="0" fontId="4" fillId="18" borderId="14" xfId="0" applyFont="1" applyFill="1" applyBorder="1" applyAlignment="1">
      <alignment horizontal="center" vertical="center" wrapText="1"/>
    </xf>
    <xf numFmtId="1" fontId="4" fillId="18" borderId="14" xfId="0" applyNumberFormat="1" applyFont="1" applyFill="1" applyBorder="1" applyAlignment="1">
      <alignment horizontal="center" vertical="center" wrapText="1"/>
    </xf>
    <xf numFmtId="0" fontId="8" fillId="18" borderId="14" xfId="0" applyFont="1" applyFill="1" applyBorder="1" applyAlignment="1">
      <alignment horizontal="left" vertical="center" wrapText="1"/>
    </xf>
    <xf numFmtId="14" fontId="4" fillId="18" borderId="14" xfId="0" applyNumberFormat="1" applyFont="1" applyFill="1" applyBorder="1" applyAlignment="1">
      <alignment horizontal="center" vertical="center" wrapText="1"/>
    </xf>
    <xf numFmtId="164" fontId="8" fillId="18" borderId="14" xfId="0" applyNumberFormat="1" applyFont="1" applyFill="1" applyBorder="1" applyAlignment="1">
      <alignment horizontal="right" vertical="center" wrapText="1"/>
    </xf>
    <xf numFmtId="164" fontId="4" fillId="18" borderId="14" xfId="0" applyNumberFormat="1" applyFont="1" applyFill="1" applyBorder="1" applyAlignment="1">
      <alignment horizontal="right" vertical="center" wrapText="1"/>
    </xf>
    <xf numFmtId="38" fontId="8" fillId="18" borderId="14" xfId="0" applyNumberFormat="1" applyFont="1" applyFill="1" applyBorder="1" applyAlignment="1">
      <alignment horizontal="center" vertical="center" wrapText="1"/>
    </xf>
    <xf numFmtId="165" fontId="4" fillId="18" borderId="14" xfId="0" applyNumberFormat="1" applyFont="1" applyFill="1" applyBorder="1" applyAlignment="1">
      <alignment horizontal="center" vertical="center" wrapText="1"/>
    </xf>
    <xf numFmtId="164" fontId="8" fillId="18" borderId="14" xfId="0" applyNumberFormat="1" applyFont="1" applyFill="1" applyBorder="1" applyAlignment="1">
      <alignment horizontal="center" vertical="center" wrapText="1"/>
    </xf>
    <xf numFmtId="165" fontId="8" fillId="18" borderId="14" xfId="0" applyNumberFormat="1" applyFont="1" applyFill="1" applyBorder="1" applyAlignment="1">
      <alignment horizontal="center" vertical="center" wrapText="1"/>
    </xf>
    <xf numFmtId="164" fontId="8" fillId="0" borderId="11" xfId="0" applyNumberFormat="1" applyFont="1" applyBorder="1" applyAlignment="1">
      <alignment horizontal="right" vertical="center" wrapText="1"/>
    </xf>
    <xf numFmtId="14" fontId="4" fillId="15" borderId="8" xfId="0" applyNumberFormat="1" applyFont="1" applyFill="1" applyBorder="1" applyAlignment="1">
      <alignment horizontal="center" vertical="center" wrapText="1"/>
    </xf>
    <xf numFmtId="9" fontId="8" fillId="0" borderId="9" xfId="0" applyNumberFormat="1" applyFont="1" applyBorder="1" applyAlignment="1">
      <alignment horizontal="center" vertical="center" wrapText="1"/>
    </xf>
    <xf numFmtId="164" fontId="8" fillId="9" borderId="8" xfId="0" applyNumberFormat="1" applyFont="1" applyFill="1" applyBorder="1" applyAlignment="1">
      <alignment horizontal="right" vertical="center" wrapText="1"/>
    </xf>
    <xf numFmtId="0" fontId="8" fillId="18" borderId="12" xfId="0" applyFont="1" applyFill="1" applyBorder="1" applyAlignment="1">
      <alignment horizontal="center" vertical="center" wrapText="1"/>
    </xf>
    <xf numFmtId="0" fontId="4" fillId="18" borderId="12" xfId="0" applyFont="1" applyFill="1" applyBorder="1" applyAlignment="1">
      <alignment vertical="center" wrapText="1"/>
    </xf>
    <xf numFmtId="0" fontId="4" fillId="18" borderId="12" xfId="0" applyFont="1" applyFill="1" applyBorder="1" applyAlignment="1">
      <alignment horizontal="center" vertical="center" wrapText="1"/>
    </xf>
    <xf numFmtId="1" fontId="4" fillId="18" borderId="12" xfId="0" applyNumberFormat="1" applyFont="1" applyFill="1" applyBorder="1" applyAlignment="1">
      <alignment horizontal="center" vertical="center" wrapText="1"/>
    </xf>
    <xf numFmtId="0" fontId="8" fillId="18" borderId="12" xfId="0" applyFont="1" applyFill="1" applyBorder="1" applyAlignment="1">
      <alignment horizontal="left" vertical="center" wrapText="1"/>
    </xf>
    <xf numFmtId="9" fontId="8" fillId="18" borderId="12" xfId="0" applyNumberFormat="1" applyFont="1" applyFill="1" applyBorder="1" applyAlignment="1">
      <alignment horizontal="center" vertical="center" wrapText="1"/>
    </xf>
    <xf numFmtId="14" fontId="4" fillId="18" borderId="12" xfId="0" applyNumberFormat="1" applyFont="1" applyFill="1" applyBorder="1" applyAlignment="1">
      <alignment horizontal="center" vertical="center" wrapText="1"/>
    </xf>
    <xf numFmtId="164" fontId="8" fillId="18" borderId="12" xfId="0" applyNumberFormat="1" applyFont="1" applyFill="1" applyBorder="1" applyAlignment="1">
      <alignment horizontal="right" vertical="center" wrapText="1"/>
    </xf>
    <xf numFmtId="164" fontId="4" fillId="18" borderId="12" xfId="0" applyNumberFormat="1" applyFont="1" applyFill="1" applyBorder="1" applyAlignment="1">
      <alignment horizontal="right" vertical="center" wrapText="1"/>
    </xf>
    <xf numFmtId="38" fontId="8" fillId="18" borderId="12" xfId="0" applyNumberFormat="1" applyFont="1" applyFill="1" applyBorder="1" applyAlignment="1">
      <alignment horizontal="center" vertical="center" wrapText="1"/>
    </xf>
    <xf numFmtId="165" fontId="4" fillId="18" borderId="12" xfId="0" applyNumberFormat="1" applyFont="1" applyFill="1" applyBorder="1" applyAlignment="1">
      <alignment horizontal="center" vertical="center" wrapText="1"/>
    </xf>
    <xf numFmtId="164" fontId="8" fillId="18" borderId="12" xfId="0" applyNumberFormat="1" applyFont="1" applyFill="1" applyBorder="1" applyAlignment="1">
      <alignment horizontal="center" vertical="center" wrapText="1"/>
    </xf>
    <xf numFmtId="165" fontId="8" fillId="18" borderId="12" xfId="0" applyNumberFormat="1" applyFont="1" applyFill="1" applyBorder="1" applyAlignment="1">
      <alignment horizontal="center" vertical="center" wrapText="1"/>
    </xf>
    <xf numFmtId="9" fontId="8" fillId="18" borderId="14" xfId="0" applyNumberFormat="1" applyFont="1" applyFill="1" applyBorder="1" applyAlignment="1">
      <alignment horizontal="center" vertical="center" wrapText="1"/>
    </xf>
    <xf numFmtId="14" fontId="4" fillId="0" borderId="2" xfId="0" applyNumberFormat="1" applyFont="1" applyBorder="1" applyAlignment="1">
      <alignment horizontal="center" vertical="center" wrapText="1"/>
    </xf>
    <xf numFmtId="0" fontId="18" fillId="0" borderId="0" xfId="0" applyFont="1"/>
    <xf numFmtId="0" fontId="18" fillId="0" borderId="0" xfId="0" applyFont="1" applyAlignment="1">
      <alignment horizontal="left"/>
    </xf>
    <xf numFmtId="0" fontId="18" fillId="0" borderId="0" xfId="0" applyFont="1" applyAlignment="1">
      <alignment horizontal="center"/>
    </xf>
    <xf numFmtId="0" fontId="18" fillId="0" borderId="0" xfId="0" applyFont="1" applyAlignment="1">
      <alignment horizontal="center" wrapText="1"/>
    </xf>
    <xf numFmtId="14" fontId="4" fillId="11" borderId="8" xfId="0" applyNumberFormat="1" applyFont="1" applyFill="1" applyBorder="1" applyAlignment="1">
      <alignment horizontal="center" vertical="center" wrapText="1"/>
    </xf>
    <xf numFmtId="14" fontId="4" fillId="0" borderId="9" xfId="0" applyNumberFormat="1" applyFont="1" applyBorder="1" applyAlignment="1">
      <alignment horizontal="center" vertical="center" wrapText="1"/>
    </xf>
    <xf numFmtId="164" fontId="8" fillId="10" borderId="8" xfId="0" applyNumberFormat="1" applyFont="1" applyFill="1" applyBorder="1" applyAlignment="1">
      <alignment horizontal="center" vertical="center" wrapText="1"/>
    </xf>
    <xf numFmtId="0" fontId="4" fillId="8" borderId="8" xfId="0" applyFont="1" applyFill="1" applyBorder="1" applyAlignment="1">
      <alignment vertical="center" wrapText="1"/>
    </xf>
    <xf numFmtId="164" fontId="8" fillId="10" borderId="9" xfId="0" applyNumberFormat="1" applyFont="1" applyFill="1" applyBorder="1" applyAlignment="1">
      <alignment horizontal="center" vertical="center" wrapText="1"/>
    </xf>
    <xf numFmtId="173" fontId="8" fillId="0" borderId="2" xfId="0" applyNumberFormat="1" applyFont="1" applyBorder="1" applyAlignment="1">
      <alignment horizontal="righ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14" fontId="18" fillId="0" borderId="0" xfId="0" applyNumberFormat="1" applyFont="1" applyAlignment="1">
      <alignment vertical="center" wrapText="1"/>
    </xf>
    <xf numFmtId="164" fontId="18" fillId="0" borderId="0" xfId="0" applyNumberFormat="1" applyFont="1" applyAlignment="1">
      <alignment horizontal="right" vertical="center" wrapText="1"/>
    </xf>
    <xf numFmtId="165" fontId="18" fillId="0" borderId="0" xfId="0" applyNumberFormat="1" applyFont="1" applyAlignment="1">
      <alignment vertical="center" wrapText="1"/>
    </xf>
    <xf numFmtId="167" fontId="18" fillId="0" borderId="0" xfId="0" applyNumberFormat="1" applyFont="1" applyAlignment="1">
      <alignment horizontal="right" vertical="center" wrapText="1"/>
    </xf>
    <xf numFmtId="167" fontId="18" fillId="0" borderId="0" xfId="0" applyNumberFormat="1" applyFont="1" applyAlignment="1">
      <alignment horizontal="center" vertical="center" wrapText="1"/>
    </xf>
    <xf numFmtId="0" fontId="19" fillId="0" borderId="0" xfId="0" applyFont="1" applyAlignment="1">
      <alignment horizontal="left" vertical="center"/>
    </xf>
    <xf numFmtId="0" fontId="20" fillId="0" borderId="0" xfId="0" applyFont="1" applyAlignment="1">
      <alignment horizontal="left" vertical="center" wrapText="1"/>
    </xf>
    <xf numFmtId="0" fontId="21" fillId="0" borderId="0" xfId="0" applyFont="1" applyAlignment="1">
      <alignment horizontal="center" vertical="center" wrapText="1"/>
    </xf>
    <xf numFmtId="0" fontId="18"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167" fontId="22" fillId="0" borderId="0" xfId="0" applyNumberFormat="1" applyFont="1" applyAlignment="1">
      <alignment horizontal="right" vertical="center" wrapText="1"/>
    </xf>
    <xf numFmtId="167" fontId="22" fillId="0" borderId="0" xfId="0" applyNumberFormat="1" applyFont="1" applyAlignment="1">
      <alignment horizontal="center" vertical="center" wrapText="1"/>
    </xf>
    <xf numFmtId="0" fontId="22" fillId="0" borderId="0" xfId="0" applyFont="1" applyAlignment="1">
      <alignment vertical="center" wrapText="1"/>
    </xf>
    <xf numFmtId="0" fontId="23" fillId="12" borderId="2" xfId="0" applyFont="1" applyFill="1" applyBorder="1" applyAlignment="1">
      <alignment horizontal="center" vertical="center" wrapText="1"/>
    </xf>
    <xf numFmtId="14" fontId="23" fillId="12" borderId="2" xfId="0" applyNumberFormat="1" applyFont="1" applyFill="1" applyBorder="1" applyAlignment="1">
      <alignment horizontal="center" vertical="center" wrapText="1"/>
    </xf>
    <xf numFmtId="0" fontId="23" fillId="12" borderId="2" xfId="0" applyFont="1" applyFill="1" applyBorder="1" applyAlignment="1">
      <alignment horizontal="left" vertical="center" wrapText="1"/>
    </xf>
    <xf numFmtId="164" fontId="23" fillId="12" borderId="2" xfId="0" applyNumberFormat="1" applyFont="1" applyFill="1" applyBorder="1" applyAlignment="1">
      <alignment horizontal="center" vertical="center" wrapText="1"/>
    </xf>
    <xf numFmtId="165" fontId="23" fillId="12" borderId="2" xfId="0" applyNumberFormat="1" applyFont="1" applyFill="1" applyBorder="1" applyAlignment="1">
      <alignment horizontal="center" vertical="center" wrapText="1"/>
    </xf>
    <xf numFmtId="164" fontId="23" fillId="3" borderId="2"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22" fillId="0" borderId="2" xfId="0" applyFont="1" applyBorder="1" applyAlignment="1">
      <alignment horizontal="center" vertical="center" wrapText="1"/>
    </xf>
    <xf numFmtId="0" fontId="18" fillId="0" borderId="2" xfId="0" applyFont="1" applyBorder="1" applyAlignment="1">
      <alignment horizontal="left" vertical="center" wrapText="1"/>
    </xf>
    <xf numFmtId="1" fontId="18" fillId="0" borderId="2" xfId="0" applyNumberFormat="1" applyFont="1" applyBorder="1" applyAlignment="1">
      <alignment horizontal="center" vertical="center" wrapText="1"/>
    </xf>
    <xf numFmtId="0" fontId="22" fillId="0" borderId="2" xfId="0" applyFont="1" applyBorder="1" applyAlignment="1">
      <alignment horizontal="left" vertical="center" wrapText="1"/>
    </xf>
    <xf numFmtId="168" fontId="18" fillId="0" borderId="2" xfId="0" applyNumberFormat="1" applyFont="1" applyBorder="1" applyAlignment="1">
      <alignment horizontal="center" vertical="center" wrapText="1"/>
    </xf>
    <xf numFmtId="14" fontId="22" fillId="0" borderId="2" xfId="0" applyNumberFormat="1" applyFont="1" applyBorder="1" applyAlignment="1">
      <alignment horizontal="center" vertical="center" wrapText="1"/>
    </xf>
    <xf numFmtId="164" fontId="18" fillId="0" borderId="2" xfId="0" applyNumberFormat="1" applyFont="1" applyBorder="1" applyAlignment="1">
      <alignment horizontal="right" vertical="center" wrapText="1"/>
    </xf>
    <xf numFmtId="165" fontId="18"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167" fontId="18" fillId="0" borderId="2" xfId="0" applyNumberFormat="1" applyFont="1" applyBorder="1" applyAlignment="1">
      <alignment horizontal="right" vertical="center" wrapText="1"/>
    </xf>
    <xf numFmtId="167" fontId="18" fillId="0" borderId="2" xfId="0" applyNumberFormat="1" applyFont="1" applyBorder="1" applyAlignment="1">
      <alignment horizontal="center" vertical="center" wrapText="1"/>
    </xf>
    <xf numFmtId="14" fontId="18" fillId="0" borderId="2" xfId="0" applyNumberFormat="1" applyFont="1" applyBorder="1" applyAlignment="1">
      <alignment horizontal="center" vertical="center" wrapText="1"/>
    </xf>
    <xf numFmtId="176" fontId="18" fillId="0" borderId="2" xfId="0" applyNumberFormat="1" applyFont="1" applyBorder="1" applyAlignment="1">
      <alignment horizontal="center" vertical="center" wrapText="1"/>
    </xf>
    <xf numFmtId="168" fontId="18"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177" fontId="18" fillId="0" borderId="2" xfId="0" applyNumberFormat="1" applyFont="1" applyBorder="1" applyAlignment="1">
      <alignment horizontal="center" vertical="center" wrapText="1"/>
    </xf>
    <xf numFmtId="0" fontId="24" fillId="0" borderId="0" xfId="0" applyFont="1" applyAlignment="1">
      <alignment vertical="center"/>
    </xf>
    <xf numFmtId="0" fontId="24" fillId="0" borderId="0" xfId="0" applyFont="1" applyAlignment="1">
      <alignmen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14" fontId="24" fillId="0" borderId="0" xfId="0" applyNumberFormat="1" applyFont="1" applyAlignment="1">
      <alignment vertical="center"/>
    </xf>
    <xf numFmtId="164" fontId="24" fillId="0" borderId="0" xfId="0" applyNumberFormat="1" applyFont="1" applyAlignment="1">
      <alignment horizontal="right" vertical="center"/>
    </xf>
    <xf numFmtId="165" fontId="24" fillId="0" borderId="0" xfId="0" applyNumberFormat="1" applyFont="1" applyAlignment="1">
      <alignment horizontal="center" vertical="center"/>
    </xf>
    <xf numFmtId="1" fontId="24" fillId="0" borderId="0" xfId="0" applyNumberFormat="1" applyFont="1" applyAlignment="1">
      <alignment vertical="center"/>
    </xf>
    <xf numFmtId="0" fontId="24" fillId="0" borderId="0" xfId="0" applyFont="1" applyAlignment="1">
      <alignment horizontal="center" vertical="center"/>
    </xf>
    <xf numFmtId="167" fontId="24" fillId="0" borderId="0" xfId="0" applyNumberFormat="1" applyFont="1" applyAlignment="1">
      <alignment horizontal="right" vertical="center"/>
    </xf>
    <xf numFmtId="0" fontId="25" fillId="0" borderId="0" xfId="0" applyFont="1" applyAlignment="1">
      <alignment horizontal="left" vertical="center"/>
    </xf>
    <xf numFmtId="0" fontId="26" fillId="0" borderId="0" xfId="0" applyFont="1" applyAlignment="1">
      <alignment horizontal="left" vertical="center" wrapText="1"/>
    </xf>
    <xf numFmtId="0" fontId="27" fillId="0" borderId="1" xfId="0" applyFont="1" applyBorder="1" applyAlignment="1">
      <alignment vertical="center" wrapText="1"/>
    </xf>
    <xf numFmtId="0" fontId="28" fillId="0" borderId="1" xfId="0" applyFont="1" applyBorder="1" applyAlignment="1">
      <alignment vertical="center" wrapText="1"/>
    </xf>
    <xf numFmtId="0" fontId="24" fillId="0" borderId="0" xfId="0" applyFont="1" applyAlignment="1">
      <alignment horizontal="center" vertical="center" wrapText="1"/>
    </xf>
    <xf numFmtId="0" fontId="29" fillId="0" borderId="0" xfId="0" applyFont="1" applyAlignment="1">
      <alignment horizontal="left" vertical="center"/>
    </xf>
    <xf numFmtId="165" fontId="29" fillId="0" borderId="0" xfId="0" applyNumberFormat="1" applyFont="1" applyAlignment="1">
      <alignment horizontal="center" vertical="center"/>
    </xf>
    <xf numFmtId="0" fontId="29" fillId="0" borderId="0" xfId="0" applyFont="1" applyAlignment="1">
      <alignment horizontal="center" vertical="center"/>
    </xf>
    <xf numFmtId="167" fontId="29" fillId="0" borderId="0" xfId="0" applyNumberFormat="1" applyFont="1" applyAlignment="1">
      <alignment horizontal="right" vertical="center"/>
    </xf>
    <xf numFmtId="0" fontId="29" fillId="0" borderId="0" xfId="0" applyFont="1" applyAlignment="1">
      <alignment vertical="center"/>
    </xf>
    <xf numFmtId="0" fontId="30" fillId="2" borderId="2" xfId="0" applyFont="1" applyFill="1" applyBorder="1" applyAlignment="1">
      <alignment horizontal="center" vertical="center" wrapText="1"/>
    </xf>
    <xf numFmtId="14" fontId="30" fillId="2" borderId="2" xfId="0" applyNumberFormat="1" applyFont="1" applyFill="1" applyBorder="1" applyAlignment="1">
      <alignment horizontal="center" vertical="center" wrapText="1"/>
    </xf>
    <xf numFmtId="164" fontId="30" fillId="2" borderId="2" xfId="0" applyNumberFormat="1" applyFont="1" applyFill="1" applyBorder="1" applyAlignment="1">
      <alignment horizontal="center" vertical="center" wrapText="1"/>
    </xf>
    <xf numFmtId="0" fontId="31" fillId="15" borderId="2" xfId="0" applyFont="1" applyFill="1" applyBorder="1" applyAlignment="1">
      <alignment horizontal="center" vertical="center" wrapText="1"/>
    </xf>
    <xf numFmtId="0" fontId="30" fillId="3" borderId="2" xfId="0" applyFont="1" applyFill="1" applyBorder="1" applyAlignment="1">
      <alignment horizontal="center" vertical="center" wrapText="1"/>
    </xf>
    <xf numFmtId="165" fontId="30" fillId="2" borderId="2" xfId="0" applyNumberFormat="1" applyFont="1" applyFill="1" applyBorder="1" applyAlignment="1">
      <alignment horizontal="center" vertical="center" wrapText="1"/>
    </xf>
    <xf numFmtId="1" fontId="30" fillId="2" borderId="2" xfId="0" applyNumberFormat="1" applyFont="1" applyFill="1" applyBorder="1" applyAlignment="1">
      <alignment horizontal="center" vertical="center" wrapText="1"/>
    </xf>
    <xf numFmtId="167" fontId="30" fillId="2" borderId="2" xfId="0" applyNumberFormat="1" applyFont="1" applyFill="1" applyBorder="1" applyAlignment="1">
      <alignment horizontal="center" vertical="center" wrapText="1"/>
    </xf>
    <xf numFmtId="0" fontId="30" fillId="12" borderId="2" xfId="0" applyFont="1" applyFill="1" applyBorder="1" applyAlignment="1">
      <alignment horizontal="center" vertical="center" wrapText="1"/>
    </xf>
    <xf numFmtId="0" fontId="29" fillId="7" borderId="2" xfId="0" applyFont="1" applyFill="1" applyBorder="1" applyAlignment="1">
      <alignment horizontal="center" vertical="center"/>
    </xf>
    <xf numFmtId="0" fontId="29" fillId="7" borderId="2" xfId="0" applyFont="1" applyFill="1" applyBorder="1" applyAlignment="1">
      <alignment horizontal="center" vertical="center" wrapText="1"/>
    </xf>
    <xf numFmtId="0" fontId="32" fillId="7" borderId="2" xfId="0" applyFont="1" applyFill="1" applyBorder="1" applyAlignment="1">
      <alignment horizontal="center" vertical="center"/>
    </xf>
    <xf numFmtId="14" fontId="32" fillId="7" borderId="2" xfId="0" applyNumberFormat="1" applyFont="1" applyFill="1" applyBorder="1" applyAlignment="1">
      <alignment horizontal="center" vertical="center"/>
    </xf>
    <xf numFmtId="0" fontId="32" fillId="7" borderId="2" xfId="0" applyFont="1" applyFill="1" applyBorder="1" applyAlignment="1">
      <alignment horizontal="left" vertical="center"/>
    </xf>
    <xf numFmtId="1" fontId="32" fillId="7" borderId="2" xfId="0" applyNumberFormat="1" applyFont="1" applyFill="1" applyBorder="1" applyAlignment="1">
      <alignment horizontal="center" vertical="center"/>
    </xf>
    <xf numFmtId="164" fontId="32" fillId="7" borderId="2" xfId="0" applyNumberFormat="1" applyFont="1" applyFill="1" applyBorder="1" applyAlignment="1">
      <alignment horizontal="right" vertical="center"/>
    </xf>
    <xf numFmtId="165" fontId="32" fillId="7" borderId="2" xfId="0" applyNumberFormat="1" applyFont="1" applyFill="1" applyBorder="1" applyAlignment="1">
      <alignment horizontal="center" vertical="center"/>
    </xf>
    <xf numFmtId="167" fontId="32" fillId="7" borderId="2" xfId="0" applyNumberFormat="1" applyFont="1" applyFill="1" applyBorder="1" applyAlignment="1">
      <alignment horizontal="right" vertical="center"/>
    </xf>
    <xf numFmtId="14" fontId="29" fillId="7" borderId="2" xfId="0" applyNumberFormat="1" applyFont="1" applyFill="1" applyBorder="1" applyAlignment="1">
      <alignment horizontal="center" vertical="center"/>
    </xf>
    <xf numFmtId="0" fontId="29" fillId="0" borderId="2" xfId="0" applyFont="1" applyBorder="1" applyAlignment="1">
      <alignment horizontal="center" vertical="center"/>
    </xf>
    <xf numFmtId="0" fontId="29" fillId="0" borderId="2" xfId="0" applyFont="1" applyBorder="1" applyAlignment="1">
      <alignment horizontal="center" vertical="center" wrapText="1"/>
    </xf>
    <xf numFmtId="0" fontId="24" fillId="0" borderId="2" xfId="0" applyFont="1" applyBorder="1" applyAlignment="1">
      <alignment horizontal="left" vertical="center"/>
    </xf>
    <xf numFmtId="14" fontId="24" fillId="0" borderId="2" xfId="0" applyNumberFormat="1" applyFont="1" applyBorder="1" applyAlignment="1">
      <alignment horizontal="center" vertical="center"/>
    </xf>
    <xf numFmtId="1" fontId="24" fillId="0" borderId="2" xfId="0" applyNumberFormat="1" applyFont="1" applyBorder="1" applyAlignment="1">
      <alignment horizontal="center" vertical="center"/>
    </xf>
    <xf numFmtId="164" fontId="24" fillId="0" borderId="2" xfId="0" applyNumberFormat="1" applyFont="1" applyBorder="1" applyAlignment="1">
      <alignment horizontal="right" vertical="center"/>
    </xf>
    <xf numFmtId="165" fontId="24" fillId="0" borderId="2" xfId="0" applyNumberFormat="1" applyFont="1" applyBorder="1" applyAlignment="1">
      <alignment horizontal="center" vertical="center"/>
    </xf>
    <xf numFmtId="164" fontId="29" fillId="0" borderId="2" xfId="0" applyNumberFormat="1" applyFont="1" applyBorder="1" applyAlignment="1">
      <alignment horizontal="righ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164" fontId="24" fillId="19" borderId="2" xfId="0" applyNumberFormat="1" applyFont="1" applyFill="1" applyBorder="1" applyAlignment="1">
      <alignment horizontal="right" vertical="center"/>
    </xf>
    <xf numFmtId="178" fontId="24" fillId="19" borderId="2" xfId="0" applyNumberFormat="1" applyFont="1" applyFill="1" applyBorder="1" applyAlignment="1">
      <alignment horizontal="center" vertical="center"/>
    </xf>
    <xf numFmtId="1" fontId="24" fillId="19" borderId="2" xfId="0" applyNumberFormat="1" applyFont="1" applyFill="1" applyBorder="1" applyAlignment="1">
      <alignment horizontal="center" vertical="center"/>
    </xf>
    <xf numFmtId="178" fontId="24" fillId="0" borderId="2" xfId="0" applyNumberFormat="1" applyFont="1" applyBorder="1" applyAlignment="1">
      <alignment horizontal="center" vertical="center"/>
    </xf>
    <xf numFmtId="14" fontId="24" fillId="0" borderId="2" xfId="0" applyNumberFormat="1" applyFont="1" applyBorder="1" applyAlignment="1">
      <alignment horizontal="left" vertical="center" wrapText="1"/>
    </xf>
    <xf numFmtId="0" fontId="24" fillId="0" borderId="2" xfId="0" applyFont="1" applyBorder="1" applyAlignment="1">
      <alignment horizontal="left" vertical="center" wrapText="1"/>
    </xf>
    <xf numFmtId="1" fontId="24" fillId="0" borderId="2" xfId="0" applyNumberFormat="1" applyFont="1" applyBorder="1" applyAlignment="1">
      <alignment horizontal="left" vertical="center"/>
    </xf>
    <xf numFmtId="1" fontId="24" fillId="0" borderId="2" xfId="0" applyNumberFormat="1" applyFont="1" applyBorder="1" applyAlignment="1">
      <alignment horizontal="left" vertical="center" wrapText="1"/>
    </xf>
    <xf numFmtId="167" fontId="24" fillId="0" borderId="2" xfId="0" applyNumberFormat="1" applyFont="1" applyBorder="1" applyAlignment="1">
      <alignment horizontal="right" vertical="center"/>
    </xf>
    <xf numFmtId="0" fontId="29" fillId="0" borderId="2" xfId="0" applyFont="1" applyBorder="1" applyAlignment="1">
      <alignment horizontal="left" vertical="center"/>
    </xf>
    <xf numFmtId="14" fontId="24" fillId="0" borderId="2" xfId="0" applyNumberFormat="1" applyFont="1" applyBorder="1" applyAlignment="1">
      <alignment horizontal="left" vertical="center"/>
    </xf>
    <xf numFmtId="0" fontId="24" fillId="7" borderId="2" xfId="0" applyFont="1" applyFill="1" applyBorder="1" applyAlignment="1">
      <alignment horizontal="left" vertical="center"/>
    </xf>
    <xf numFmtId="0" fontId="29" fillId="7" borderId="2" xfId="0" applyFont="1" applyFill="1" applyBorder="1" applyAlignment="1">
      <alignment horizontal="left" vertical="center"/>
    </xf>
    <xf numFmtId="14" fontId="24" fillId="7" borderId="2" xfId="0" applyNumberFormat="1" applyFont="1" applyFill="1" applyBorder="1" applyAlignment="1">
      <alignment horizontal="center" vertical="center"/>
    </xf>
    <xf numFmtId="164" fontId="29" fillId="7" borderId="2" xfId="0" applyNumberFormat="1" applyFont="1" applyFill="1" applyBorder="1" applyAlignment="1">
      <alignment horizontal="right" vertical="center"/>
    </xf>
    <xf numFmtId="1" fontId="24" fillId="7" borderId="2" xfId="0" applyNumberFormat="1" applyFont="1" applyFill="1" applyBorder="1" applyAlignment="1">
      <alignment horizontal="center" vertical="center"/>
    </xf>
    <xf numFmtId="165" fontId="24" fillId="7" borderId="2" xfId="0" applyNumberFormat="1" applyFont="1" applyFill="1" applyBorder="1" applyAlignment="1">
      <alignment horizontal="center" vertical="center" wrapText="1"/>
    </xf>
    <xf numFmtId="0" fontId="24" fillId="7" borderId="2" xfId="0" applyFont="1" applyFill="1" applyBorder="1" applyAlignment="1">
      <alignment horizontal="center" vertical="center"/>
    </xf>
    <xf numFmtId="167" fontId="24" fillId="7" borderId="2" xfId="0" applyNumberFormat="1" applyFont="1" applyFill="1" applyBorder="1" applyAlignment="1">
      <alignment horizontal="right" vertical="center"/>
    </xf>
    <xf numFmtId="0" fontId="29" fillId="0" borderId="2" xfId="0" applyFont="1" applyBorder="1" applyAlignment="1">
      <alignment horizontal="left" vertical="center" wrapText="1"/>
    </xf>
    <xf numFmtId="0" fontId="24" fillId="7" borderId="2" xfId="0" applyFont="1" applyFill="1" applyBorder="1" applyAlignment="1">
      <alignment horizontal="left" vertical="center" wrapText="1"/>
    </xf>
    <xf numFmtId="9" fontId="29" fillId="0" borderId="2" xfId="0" applyNumberFormat="1" applyFont="1" applyBorder="1" applyAlignment="1">
      <alignment horizontal="center" vertical="center" wrapText="1"/>
    </xf>
    <xf numFmtId="164" fontId="24" fillId="0" borderId="0" xfId="0" applyNumberFormat="1" applyFont="1" applyAlignment="1">
      <alignment vertical="center"/>
    </xf>
    <xf numFmtId="164" fontId="24" fillId="7" borderId="13" xfId="0" applyNumberFormat="1" applyFont="1" applyFill="1" applyBorder="1" applyAlignment="1">
      <alignment horizontal="right" vertical="center"/>
    </xf>
    <xf numFmtId="0" fontId="33" fillId="8" borderId="6" xfId="0" applyFont="1" applyFill="1" applyBorder="1" applyAlignment="1">
      <alignment horizontal="center" vertical="top" wrapText="1"/>
    </xf>
    <xf numFmtId="0" fontId="34" fillId="8" borderId="6" xfId="0" applyFont="1" applyFill="1" applyBorder="1" applyAlignment="1">
      <alignment horizontal="center" vertical="top" wrapText="1"/>
    </xf>
    <xf numFmtId="0" fontId="34" fillId="8" borderId="6" xfId="0" applyFont="1" applyFill="1" applyBorder="1" applyAlignment="1">
      <alignment vertical="top" wrapText="1"/>
    </xf>
    <xf numFmtId="0" fontId="2" fillId="6" borderId="3" xfId="0" applyFont="1" applyFill="1" applyBorder="1" applyAlignment="1">
      <alignment horizontal="center" vertical="center" wrapText="1"/>
    </xf>
    <xf numFmtId="0" fontId="6" fillId="0" borderId="4" xfId="0" applyFont="1" applyBorder="1"/>
    <xf numFmtId="0" fontId="6" fillId="0" borderId="5" xfId="0" applyFont="1" applyBorder="1"/>
    <xf numFmtId="0" fontId="27" fillId="15"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sheetPr>
  <dimension ref="A1:AR1001"/>
  <sheetViews>
    <sheetView showGridLines="0" tabSelected="1" workbookViewId="0">
      <pane xSplit="5" ySplit="6" topLeftCell="Q161" activePane="bottomRight" state="frozen"/>
      <selection pane="topRight" activeCell="F1" sqref="F1"/>
      <selection pane="bottomLeft" activeCell="A7" sqref="A7"/>
      <selection pane="bottomRight" activeCell="Q162" sqref="Q162"/>
    </sheetView>
  </sheetViews>
  <sheetFormatPr baseColWidth="10" defaultColWidth="14.42578125" defaultRowHeight="15" customHeight="1"/>
  <cols>
    <col min="1" max="2" width="14.42578125" customWidth="1"/>
    <col min="3" max="3" width="20.28515625" customWidth="1"/>
    <col min="4" max="4" width="23.140625" customWidth="1"/>
    <col min="5" max="5" width="23.5703125" customWidth="1"/>
    <col min="6" max="6" width="11.28515625" customWidth="1"/>
    <col min="7" max="7" width="20.5703125" customWidth="1"/>
    <col min="8" max="11" width="14.42578125" customWidth="1"/>
    <col min="15" max="15" width="10.85546875" customWidth="1"/>
    <col min="16" max="16" width="40.42578125" customWidth="1"/>
    <col min="17" max="17" width="16.42578125" customWidth="1"/>
    <col min="19" max="19" width="20.5703125" customWidth="1"/>
    <col min="26" max="26" width="31.140625" customWidth="1"/>
    <col min="27" max="27" width="17.5703125" customWidth="1"/>
    <col min="28" max="28" width="25.42578125" customWidth="1"/>
    <col min="39" max="39" width="23.140625" customWidth="1"/>
    <col min="41" max="41" width="23.5703125" customWidth="1"/>
    <col min="44" max="44" width="14.28515625" customWidth="1"/>
  </cols>
  <sheetData>
    <row r="1" spans="1:44" ht="18.75">
      <c r="A1" s="1" t="s">
        <v>0</v>
      </c>
      <c r="B1" s="3"/>
      <c r="C1" s="3"/>
      <c r="D1" s="6"/>
      <c r="E1" s="4"/>
      <c r="F1" s="4"/>
      <c r="G1" s="7"/>
      <c r="H1" s="7"/>
      <c r="I1" s="7"/>
      <c r="J1" s="7"/>
      <c r="K1" s="7"/>
      <c r="L1" s="7"/>
      <c r="M1" s="5"/>
      <c r="N1" s="5"/>
      <c r="O1" s="5"/>
      <c r="P1" s="7"/>
      <c r="Q1" s="8"/>
      <c r="R1" s="8"/>
      <c r="S1" s="8"/>
      <c r="T1" s="4"/>
      <c r="U1" s="9"/>
      <c r="W1" s="10"/>
      <c r="X1" s="10"/>
      <c r="AN1" s="11"/>
    </row>
    <row r="2" spans="1:44" ht="18.75">
      <c r="E2" s="6"/>
      <c r="F2" s="6"/>
      <c r="G2" s="6"/>
      <c r="H2" s="13"/>
      <c r="I2" s="6"/>
      <c r="J2" s="6"/>
      <c r="K2" s="6"/>
      <c r="L2" s="13"/>
      <c r="M2" s="12"/>
      <c r="N2" s="12"/>
      <c r="O2" s="12"/>
      <c r="P2" s="13"/>
      <c r="Q2" s="14"/>
      <c r="R2" s="14"/>
      <c r="S2" s="14"/>
      <c r="T2" s="6"/>
      <c r="U2" s="15"/>
      <c r="W2" s="10"/>
      <c r="X2" s="10"/>
      <c r="AN2" s="11"/>
    </row>
    <row r="3" spans="1:44" ht="18.75">
      <c r="A3" s="1" t="s">
        <v>2</v>
      </c>
      <c r="B3" s="3"/>
      <c r="C3" s="3"/>
      <c r="D3" s="6"/>
      <c r="E3" s="6"/>
      <c r="F3" s="6"/>
      <c r="G3" s="6"/>
      <c r="H3" s="13"/>
      <c r="I3" s="6"/>
      <c r="J3" s="6"/>
      <c r="K3" s="6"/>
      <c r="L3" s="13"/>
      <c r="M3" s="12"/>
      <c r="N3" s="12"/>
      <c r="O3" s="12"/>
      <c r="P3" s="13"/>
      <c r="Q3" s="14"/>
      <c r="R3" s="14"/>
      <c r="S3" s="14"/>
      <c r="T3" s="6"/>
      <c r="U3" s="15"/>
      <c r="W3" s="10"/>
      <c r="X3" s="10"/>
      <c r="AN3" s="11"/>
    </row>
    <row r="4" spans="1:44">
      <c r="A4" s="16"/>
      <c r="B4" s="16"/>
      <c r="C4" s="16"/>
      <c r="D4" s="4"/>
      <c r="E4" s="4"/>
      <c r="F4" s="4"/>
      <c r="G4" s="5"/>
      <c r="H4" s="7"/>
      <c r="I4" s="5"/>
      <c r="J4" s="5"/>
      <c r="K4" s="5"/>
      <c r="L4" s="7"/>
      <c r="M4" s="5"/>
      <c r="N4" s="5"/>
      <c r="O4" s="5"/>
      <c r="P4" s="7"/>
      <c r="Q4" s="8"/>
      <c r="R4" s="8"/>
      <c r="S4" s="20"/>
      <c r="T4" s="5"/>
      <c r="U4" s="9"/>
      <c r="V4" s="9"/>
      <c r="W4" s="22"/>
      <c r="X4" s="25"/>
      <c r="Y4" s="22"/>
      <c r="Z4" s="7"/>
      <c r="AA4" s="27"/>
      <c r="AB4" s="5"/>
      <c r="AC4" s="9"/>
      <c r="AD4" s="9"/>
      <c r="AE4" s="9"/>
      <c r="AF4" s="9"/>
      <c r="AG4" s="9"/>
      <c r="AH4" s="9"/>
      <c r="AI4" s="9"/>
      <c r="AJ4" s="9"/>
      <c r="AK4" s="9"/>
      <c r="AL4" s="9"/>
      <c r="AM4" s="29"/>
      <c r="AN4" s="29"/>
      <c r="AO4" s="29"/>
      <c r="AP4" s="4"/>
      <c r="AQ4" s="4"/>
      <c r="AR4" s="4"/>
    </row>
    <row r="5" spans="1:44" ht="1.5" customHeight="1">
      <c r="A5" s="18"/>
      <c r="B5" s="18"/>
      <c r="C5" s="18"/>
      <c r="D5" s="18"/>
      <c r="E5" s="4"/>
      <c r="F5" s="5"/>
      <c r="G5" s="5"/>
      <c r="H5" s="428" t="s">
        <v>19</v>
      </c>
      <c r="I5" s="429"/>
      <c r="J5" s="429"/>
      <c r="K5" s="430"/>
      <c r="L5" s="7"/>
      <c r="M5" s="5"/>
      <c r="N5" s="5"/>
      <c r="O5" s="5"/>
      <c r="P5" s="7"/>
      <c r="Q5" s="8"/>
      <c r="R5" s="8"/>
      <c r="S5" s="20"/>
      <c r="T5" s="5"/>
      <c r="U5" s="9"/>
      <c r="V5" s="9"/>
      <c r="W5" s="22"/>
      <c r="X5" s="25"/>
      <c r="Y5" s="22"/>
      <c r="Z5" s="37"/>
      <c r="AA5" s="17"/>
      <c r="AB5" s="38"/>
      <c r="AC5" s="9"/>
      <c r="AD5" s="9"/>
      <c r="AE5" s="9"/>
      <c r="AF5" s="9"/>
      <c r="AG5" s="9"/>
      <c r="AH5" s="9"/>
      <c r="AI5" s="9"/>
      <c r="AJ5" s="9"/>
      <c r="AK5" s="9"/>
      <c r="AL5" s="9"/>
      <c r="AM5" s="29"/>
      <c r="AN5" s="29"/>
      <c r="AO5" s="29"/>
      <c r="AP5" s="19"/>
      <c r="AQ5" s="19"/>
      <c r="AR5" s="5"/>
    </row>
    <row r="6" spans="1:44" ht="76.5">
      <c r="A6" s="21" t="s">
        <v>33</v>
      </c>
      <c r="B6" s="21" t="s">
        <v>4</v>
      </c>
      <c r="C6" s="24" t="s">
        <v>5</v>
      </c>
      <c r="D6" s="21" t="s">
        <v>36</v>
      </c>
      <c r="E6" s="21" t="s">
        <v>37</v>
      </c>
      <c r="F6" s="21" t="s">
        <v>39</v>
      </c>
      <c r="G6" s="21" t="s">
        <v>40</v>
      </c>
      <c r="H6" s="41" t="s">
        <v>37</v>
      </c>
      <c r="I6" s="41" t="s">
        <v>39</v>
      </c>
      <c r="J6" s="41" t="s">
        <v>40</v>
      </c>
      <c r="K6" s="41" t="s">
        <v>46</v>
      </c>
      <c r="L6" s="21" t="s">
        <v>48</v>
      </c>
      <c r="M6" s="21" t="s">
        <v>39</v>
      </c>
      <c r="N6" s="21" t="s">
        <v>40</v>
      </c>
      <c r="O6" s="21" t="s">
        <v>52</v>
      </c>
      <c r="P6" s="21" t="s">
        <v>12</v>
      </c>
      <c r="Q6" s="24" t="s">
        <v>54</v>
      </c>
      <c r="R6" s="24" t="s">
        <v>55</v>
      </c>
      <c r="S6" s="24" t="s">
        <v>56</v>
      </c>
      <c r="T6" s="21" t="s">
        <v>58</v>
      </c>
      <c r="U6" s="28" t="s">
        <v>59</v>
      </c>
      <c r="V6" s="42" t="s">
        <v>63</v>
      </c>
      <c r="W6" s="42" t="s">
        <v>69</v>
      </c>
      <c r="X6" s="43" t="s">
        <v>70</v>
      </c>
      <c r="Y6" s="42" t="s">
        <v>73</v>
      </c>
      <c r="Z6" s="21" t="s">
        <v>75</v>
      </c>
      <c r="AA6" s="44" t="s">
        <v>77</v>
      </c>
      <c r="AB6" s="21" t="s">
        <v>85</v>
      </c>
      <c r="AC6" s="45" t="s">
        <v>86</v>
      </c>
      <c r="AD6" s="45" t="s">
        <v>93</v>
      </c>
      <c r="AE6" s="45" t="s">
        <v>94</v>
      </c>
      <c r="AF6" s="45" t="s">
        <v>95</v>
      </c>
      <c r="AG6" s="45" t="s">
        <v>97</v>
      </c>
      <c r="AH6" s="45" t="s">
        <v>98</v>
      </c>
      <c r="AI6" s="45" t="s">
        <v>100</v>
      </c>
      <c r="AJ6" s="45" t="s">
        <v>102</v>
      </c>
      <c r="AK6" s="45" t="s">
        <v>103</v>
      </c>
      <c r="AL6" s="45" t="s">
        <v>105</v>
      </c>
      <c r="AM6" s="45" t="s">
        <v>106</v>
      </c>
      <c r="AN6" s="45" t="s">
        <v>107</v>
      </c>
      <c r="AO6" s="45" t="s">
        <v>109</v>
      </c>
      <c r="AP6" s="30" t="s">
        <v>15</v>
      </c>
      <c r="AQ6" s="30" t="s">
        <v>16</v>
      </c>
      <c r="AR6" s="30" t="s">
        <v>17</v>
      </c>
    </row>
    <row r="7" spans="1:44" ht="140.25" hidden="1">
      <c r="A7" s="32" t="s">
        <v>114</v>
      </c>
      <c r="B7" s="32" t="s">
        <v>116</v>
      </c>
      <c r="C7" s="32" t="s">
        <v>117</v>
      </c>
      <c r="D7" s="32" t="s">
        <v>119</v>
      </c>
      <c r="E7" s="40" t="s">
        <v>120</v>
      </c>
      <c r="F7" s="34" t="s">
        <v>123</v>
      </c>
      <c r="G7" s="32" t="s">
        <v>125</v>
      </c>
      <c r="H7" s="47"/>
      <c r="I7" s="49"/>
      <c r="J7" s="49"/>
      <c r="K7" s="49"/>
      <c r="L7" s="35"/>
      <c r="M7" s="34"/>
      <c r="N7" s="34"/>
      <c r="O7" s="34"/>
      <c r="P7" s="35" t="s">
        <v>144</v>
      </c>
      <c r="Q7" s="36">
        <v>43487</v>
      </c>
      <c r="R7" s="53">
        <v>43550</v>
      </c>
      <c r="S7" s="53">
        <v>43915</v>
      </c>
      <c r="T7" s="49">
        <v>360</v>
      </c>
      <c r="U7" s="55">
        <v>2298195000</v>
      </c>
      <c r="V7" s="57"/>
      <c r="W7" s="59">
        <v>226</v>
      </c>
      <c r="X7" s="60">
        <v>43488</v>
      </c>
      <c r="Y7" s="62">
        <v>9</v>
      </c>
      <c r="Z7" s="36" t="s">
        <v>173</v>
      </c>
      <c r="AA7" s="65">
        <v>1549</v>
      </c>
      <c r="AB7" s="36" t="s">
        <v>182</v>
      </c>
      <c r="AC7" s="67"/>
      <c r="AD7" s="67"/>
      <c r="AE7" s="67"/>
      <c r="AF7" s="67"/>
      <c r="AG7" s="67"/>
      <c r="AH7" s="67"/>
      <c r="AI7" s="67"/>
      <c r="AJ7" s="67"/>
      <c r="AK7" s="67"/>
      <c r="AL7" s="69">
        <f t="shared" ref="AL7:AL69" si="0">U7+AG7</f>
        <v>2298195000</v>
      </c>
      <c r="AM7" s="70" t="s">
        <v>213</v>
      </c>
      <c r="AN7" s="71" t="s">
        <v>222</v>
      </c>
      <c r="AO7" s="70"/>
      <c r="AP7" s="34" t="s">
        <v>228</v>
      </c>
      <c r="AQ7" s="32" t="s">
        <v>229</v>
      </c>
      <c r="AR7" s="32"/>
    </row>
    <row r="8" spans="1:44" ht="51" hidden="1">
      <c r="A8" s="72" t="s">
        <v>35</v>
      </c>
      <c r="B8" s="32" t="s">
        <v>20</v>
      </c>
      <c r="C8" s="32" t="s">
        <v>30</v>
      </c>
      <c r="D8" s="32" t="s">
        <v>236</v>
      </c>
      <c r="E8" s="40" t="s">
        <v>32</v>
      </c>
      <c r="F8" s="75" t="s">
        <v>237</v>
      </c>
      <c r="G8" s="49">
        <v>52424617</v>
      </c>
      <c r="H8" s="47"/>
      <c r="I8" s="49"/>
      <c r="J8" s="49"/>
      <c r="K8" s="49"/>
      <c r="L8" s="35"/>
      <c r="M8" s="34"/>
      <c r="N8" s="34"/>
      <c r="O8" s="34"/>
      <c r="P8" s="35" t="s">
        <v>34</v>
      </c>
      <c r="Q8" s="36">
        <v>43495</v>
      </c>
      <c r="R8" s="36">
        <v>43497</v>
      </c>
      <c r="S8" s="36">
        <v>43738</v>
      </c>
      <c r="T8" s="49">
        <v>240</v>
      </c>
      <c r="U8" s="55">
        <v>30400000</v>
      </c>
      <c r="V8" s="55">
        <f t="shared" ref="V8:V33" si="1">(U8/T8)*30</f>
        <v>3800000</v>
      </c>
      <c r="W8" s="62">
        <v>286</v>
      </c>
      <c r="X8" s="36">
        <v>43497</v>
      </c>
      <c r="Y8" s="62">
        <v>241</v>
      </c>
      <c r="Z8" s="36" t="s">
        <v>173</v>
      </c>
      <c r="AA8" s="65">
        <v>1549</v>
      </c>
      <c r="AB8" s="36" t="s">
        <v>182</v>
      </c>
      <c r="AC8" s="67"/>
      <c r="AD8" s="67"/>
      <c r="AE8" s="67"/>
      <c r="AF8" s="67"/>
      <c r="AG8" s="67"/>
      <c r="AH8" s="67"/>
      <c r="AI8" s="67"/>
      <c r="AJ8" s="67"/>
      <c r="AK8" s="67"/>
      <c r="AL8" s="69">
        <f t="shared" si="0"/>
        <v>30400000</v>
      </c>
      <c r="AM8" s="70" t="s">
        <v>260</v>
      </c>
      <c r="AN8" s="81" t="s">
        <v>261</v>
      </c>
      <c r="AO8" s="70" t="s">
        <v>266</v>
      </c>
      <c r="AP8" s="34" t="s">
        <v>228</v>
      </c>
      <c r="AQ8" s="32" t="s">
        <v>229</v>
      </c>
      <c r="AR8" s="32"/>
    </row>
    <row r="9" spans="1:44" ht="127.5" hidden="1">
      <c r="A9" s="72" t="s">
        <v>44</v>
      </c>
      <c r="B9" s="32" t="s">
        <v>20</v>
      </c>
      <c r="C9" s="32" t="s">
        <v>30</v>
      </c>
      <c r="D9" s="32" t="s">
        <v>271</v>
      </c>
      <c r="E9" s="40" t="s">
        <v>42</v>
      </c>
      <c r="F9" s="75" t="s">
        <v>237</v>
      </c>
      <c r="G9" s="49">
        <v>79468757</v>
      </c>
      <c r="H9" s="47"/>
      <c r="I9" s="49"/>
      <c r="J9" s="49"/>
      <c r="K9" s="49"/>
      <c r="L9" s="35"/>
      <c r="M9" s="34"/>
      <c r="N9" s="34"/>
      <c r="O9" s="34"/>
      <c r="P9" s="35" t="s">
        <v>43</v>
      </c>
      <c r="Q9" s="36">
        <v>43495</v>
      </c>
      <c r="R9" s="36">
        <v>43497</v>
      </c>
      <c r="S9" s="36">
        <v>43738</v>
      </c>
      <c r="T9" s="49">
        <v>240</v>
      </c>
      <c r="U9" s="55">
        <v>48800000</v>
      </c>
      <c r="V9" s="55">
        <f t="shared" si="1"/>
        <v>6100000</v>
      </c>
      <c r="W9" s="62">
        <v>270</v>
      </c>
      <c r="X9" s="36">
        <v>43497</v>
      </c>
      <c r="Y9" s="62">
        <v>242</v>
      </c>
      <c r="Z9" s="36" t="s">
        <v>280</v>
      </c>
      <c r="AA9" s="65">
        <v>1544</v>
      </c>
      <c r="AB9" s="34" t="s">
        <v>281</v>
      </c>
      <c r="AC9" s="67"/>
      <c r="AD9" s="67"/>
      <c r="AE9" s="67"/>
      <c r="AF9" s="67"/>
      <c r="AG9" s="67"/>
      <c r="AH9" s="67"/>
      <c r="AI9" s="67"/>
      <c r="AJ9" s="67"/>
      <c r="AK9" s="67"/>
      <c r="AL9" s="69">
        <f t="shared" si="0"/>
        <v>48800000</v>
      </c>
      <c r="AM9" s="70" t="s">
        <v>238</v>
      </c>
      <c r="AN9" s="71" t="s">
        <v>286</v>
      </c>
      <c r="AO9" s="70" t="s">
        <v>287</v>
      </c>
      <c r="AP9" s="34" t="s">
        <v>228</v>
      </c>
      <c r="AQ9" s="32" t="s">
        <v>229</v>
      </c>
      <c r="AR9" s="32"/>
    </row>
    <row r="10" spans="1:44" ht="127.5" hidden="1">
      <c r="A10" s="72" t="s">
        <v>51</v>
      </c>
      <c r="B10" s="32" t="s">
        <v>20</v>
      </c>
      <c r="C10" s="32" t="s">
        <v>30</v>
      </c>
      <c r="D10" s="32" t="s">
        <v>293</v>
      </c>
      <c r="E10" s="40" t="s">
        <v>50</v>
      </c>
      <c r="F10" s="75" t="s">
        <v>237</v>
      </c>
      <c r="G10" s="49">
        <v>79725057</v>
      </c>
      <c r="H10" s="47"/>
      <c r="I10" s="49"/>
      <c r="J10" s="49"/>
      <c r="K10" s="49"/>
      <c r="L10" s="35"/>
      <c r="M10" s="34"/>
      <c r="N10" s="34"/>
      <c r="O10" s="34"/>
      <c r="P10" s="35" t="s">
        <v>43</v>
      </c>
      <c r="Q10" s="36">
        <v>43495</v>
      </c>
      <c r="R10" s="36">
        <v>43497</v>
      </c>
      <c r="S10" s="36">
        <v>43738</v>
      </c>
      <c r="T10" s="49">
        <v>240</v>
      </c>
      <c r="U10" s="55">
        <v>48800000</v>
      </c>
      <c r="V10" s="55">
        <f t="shared" si="1"/>
        <v>6100000</v>
      </c>
      <c r="W10" s="62">
        <v>272</v>
      </c>
      <c r="X10" s="36">
        <v>43497</v>
      </c>
      <c r="Y10" s="62">
        <v>242</v>
      </c>
      <c r="Z10" s="36" t="s">
        <v>280</v>
      </c>
      <c r="AA10" s="65">
        <v>1544</v>
      </c>
      <c r="AB10" s="34" t="s">
        <v>281</v>
      </c>
      <c r="AC10" s="67"/>
      <c r="AD10" s="67"/>
      <c r="AE10" s="67"/>
      <c r="AF10" s="67"/>
      <c r="AG10" s="67"/>
      <c r="AH10" s="67"/>
      <c r="AI10" s="67"/>
      <c r="AJ10" s="67"/>
      <c r="AK10" s="67"/>
      <c r="AL10" s="69">
        <f t="shared" si="0"/>
        <v>48800000</v>
      </c>
      <c r="AM10" s="70" t="s">
        <v>238</v>
      </c>
      <c r="AN10" s="71" t="s">
        <v>286</v>
      </c>
      <c r="AO10" s="70" t="s">
        <v>287</v>
      </c>
      <c r="AP10" s="34" t="s">
        <v>228</v>
      </c>
      <c r="AQ10" s="32" t="s">
        <v>229</v>
      </c>
      <c r="AR10" s="32"/>
    </row>
    <row r="11" spans="1:44" ht="76.5" hidden="1">
      <c r="A11" s="72" t="s">
        <v>62</v>
      </c>
      <c r="B11" s="32" t="s">
        <v>20</v>
      </c>
      <c r="C11" s="32" t="s">
        <v>30</v>
      </c>
      <c r="D11" s="32" t="s">
        <v>304</v>
      </c>
      <c r="E11" s="82" t="s">
        <v>305</v>
      </c>
      <c r="F11" s="75" t="s">
        <v>237</v>
      </c>
      <c r="G11" s="83">
        <v>1019015098</v>
      </c>
      <c r="H11" s="47"/>
      <c r="I11" s="49"/>
      <c r="J11" s="49"/>
      <c r="K11" s="49"/>
      <c r="L11" s="40" t="s">
        <v>60</v>
      </c>
      <c r="M11" s="75" t="s">
        <v>273</v>
      </c>
      <c r="N11" s="49">
        <v>80100219</v>
      </c>
      <c r="O11" s="53">
        <v>43550</v>
      </c>
      <c r="P11" s="35" t="s">
        <v>317</v>
      </c>
      <c r="Q11" s="36">
        <v>43495</v>
      </c>
      <c r="R11" s="36">
        <v>43497</v>
      </c>
      <c r="S11" s="36">
        <v>43738</v>
      </c>
      <c r="T11" s="49">
        <v>240</v>
      </c>
      <c r="U11" s="55">
        <v>53128000</v>
      </c>
      <c r="V11" s="55">
        <f t="shared" si="1"/>
        <v>6641000</v>
      </c>
      <c r="W11" s="62">
        <v>274</v>
      </c>
      <c r="X11" s="36">
        <v>43497</v>
      </c>
      <c r="Y11" s="62">
        <v>243</v>
      </c>
      <c r="Z11" s="36" t="s">
        <v>322</v>
      </c>
      <c r="AA11" s="65">
        <v>1538</v>
      </c>
      <c r="AB11" s="36" t="s">
        <v>323</v>
      </c>
      <c r="AC11" s="67"/>
      <c r="AD11" s="67"/>
      <c r="AE11" s="67"/>
      <c r="AF11" s="67"/>
      <c r="AG11" s="67"/>
      <c r="AH11" s="67"/>
      <c r="AI11" s="67"/>
      <c r="AJ11" s="67"/>
      <c r="AK11" s="67"/>
      <c r="AL11" s="69">
        <f t="shared" si="0"/>
        <v>53128000</v>
      </c>
      <c r="AM11" s="70" t="s">
        <v>238</v>
      </c>
      <c r="AN11" s="71" t="s">
        <v>286</v>
      </c>
      <c r="AO11" s="70" t="s">
        <v>287</v>
      </c>
      <c r="AP11" s="34" t="s">
        <v>228</v>
      </c>
      <c r="AQ11" s="32" t="s">
        <v>229</v>
      </c>
      <c r="AR11" s="32"/>
    </row>
    <row r="12" spans="1:44" ht="76.5" hidden="1">
      <c r="A12" s="72" t="s">
        <v>84</v>
      </c>
      <c r="B12" s="32" t="s">
        <v>20</v>
      </c>
      <c r="C12" s="32" t="s">
        <v>30</v>
      </c>
      <c r="D12" s="32" t="s">
        <v>330</v>
      </c>
      <c r="E12" s="40" t="s">
        <v>82</v>
      </c>
      <c r="F12" s="75" t="s">
        <v>237</v>
      </c>
      <c r="G12" s="49">
        <v>28554406</v>
      </c>
      <c r="H12" s="47"/>
      <c r="I12" s="49"/>
      <c r="J12" s="49"/>
      <c r="K12" s="49"/>
      <c r="L12" s="35"/>
      <c r="M12" s="34"/>
      <c r="N12" s="34"/>
      <c r="O12" s="34"/>
      <c r="P12" s="35" t="s">
        <v>339</v>
      </c>
      <c r="Q12" s="36">
        <v>43496</v>
      </c>
      <c r="R12" s="36">
        <v>43497</v>
      </c>
      <c r="S12" s="36">
        <v>43738</v>
      </c>
      <c r="T12" s="49">
        <v>240</v>
      </c>
      <c r="U12" s="55">
        <v>50400000</v>
      </c>
      <c r="V12" s="55">
        <f t="shared" si="1"/>
        <v>6300000</v>
      </c>
      <c r="W12" s="62">
        <v>275</v>
      </c>
      <c r="X12" s="36">
        <v>43497</v>
      </c>
      <c r="Y12" s="62">
        <v>258</v>
      </c>
      <c r="Z12" s="36" t="s">
        <v>173</v>
      </c>
      <c r="AA12" s="65">
        <v>1549</v>
      </c>
      <c r="AB12" s="36" t="s">
        <v>182</v>
      </c>
      <c r="AC12" s="67"/>
      <c r="AD12" s="67"/>
      <c r="AE12" s="67"/>
      <c r="AF12" s="67"/>
      <c r="AG12" s="67"/>
      <c r="AH12" s="67"/>
      <c r="AI12" s="67"/>
      <c r="AJ12" s="67"/>
      <c r="AK12" s="67"/>
      <c r="AL12" s="69">
        <f t="shared" si="0"/>
        <v>50400000</v>
      </c>
      <c r="AM12" s="70" t="s">
        <v>238</v>
      </c>
      <c r="AN12" s="81" t="s">
        <v>347</v>
      </c>
      <c r="AO12" s="70" t="s">
        <v>240</v>
      </c>
      <c r="AP12" s="34" t="s">
        <v>228</v>
      </c>
      <c r="AQ12" s="32" t="s">
        <v>229</v>
      </c>
      <c r="AR12" s="32"/>
    </row>
    <row r="13" spans="1:44" ht="127.5" hidden="1">
      <c r="A13" s="72" t="s">
        <v>78</v>
      </c>
      <c r="B13" s="32" t="s">
        <v>20</v>
      </c>
      <c r="C13" s="32" t="s">
        <v>30</v>
      </c>
      <c r="D13" s="32" t="s">
        <v>350</v>
      </c>
      <c r="E13" s="40" t="s">
        <v>74</v>
      </c>
      <c r="F13" s="75" t="s">
        <v>237</v>
      </c>
      <c r="G13" s="49">
        <v>53077157</v>
      </c>
      <c r="H13" s="47"/>
      <c r="I13" s="49"/>
      <c r="J13" s="49"/>
      <c r="K13" s="49"/>
      <c r="L13" s="35"/>
      <c r="M13" s="34"/>
      <c r="N13" s="34"/>
      <c r="O13" s="34"/>
      <c r="P13" s="35" t="s">
        <v>76</v>
      </c>
      <c r="Q13" s="36">
        <v>43496</v>
      </c>
      <c r="R13" s="36">
        <v>43497</v>
      </c>
      <c r="S13" s="36">
        <v>43738</v>
      </c>
      <c r="T13" s="49">
        <v>240</v>
      </c>
      <c r="U13" s="55">
        <v>39200000</v>
      </c>
      <c r="V13" s="55">
        <f t="shared" si="1"/>
        <v>4900000</v>
      </c>
      <c r="W13" s="62">
        <v>279</v>
      </c>
      <c r="X13" s="36">
        <v>43497</v>
      </c>
      <c r="Y13" s="62">
        <v>256</v>
      </c>
      <c r="Z13" s="36" t="s">
        <v>173</v>
      </c>
      <c r="AA13" s="65">
        <v>1549</v>
      </c>
      <c r="AB13" s="36" t="s">
        <v>182</v>
      </c>
      <c r="AC13" s="67"/>
      <c r="AD13" s="67"/>
      <c r="AE13" s="67"/>
      <c r="AF13" s="67"/>
      <c r="AG13" s="67"/>
      <c r="AH13" s="67"/>
      <c r="AI13" s="67"/>
      <c r="AJ13" s="67"/>
      <c r="AK13" s="67"/>
      <c r="AL13" s="69">
        <f t="shared" si="0"/>
        <v>39200000</v>
      </c>
      <c r="AM13" s="70" t="s">
        <v>238</v>
      </c>
      <c r="AN13" s="81" t="s">
        <v>347</v>
      </c>
      <c r="AO13" s="70" t="s">
        <v>240</v>
      </c>
      <c r="AP13" s="34" t="s">
        <v>228</v>
      </c>
      <c r="AQ13" s="32" t="s">
        <v>229</v>
      </c>
      <c r="AR13" s="32"/>
    </row>
    <row r="14" spans="1:44" ht="51" hidden="1">
      <c r="A14" s="72" t="s">
        <v>104</v>
      </c>
      <c r="B14" s="32" t="s">
        <v>20</v>
      </c>
      <c r="C14" s="32" t="s">
        <v>30</v>
      </c>
      <c r="D14" s="32" t="s">
        <v>369</v>
      </c>
      <c r="E14" s="40" t="s">
        <v>99</v>
      </c>
      <c r="F14" s="75" t="s">
        <v>237</v>
      </c>
      <c r="G14" s="49">
        <v>80239681</v>
      </c>
      <c r="H14" s="47"/>
      <c r="I14" s="49"/>
      <c r="J14" s="49"/>
      <c r="K14" s="49"/>
      <c r="L14" s="35"/>
      <c r="M14" s="34"/>
      <c r="N14" s="34"/>
      <c r="O14" s="34"/>
      <c r="P14" s="35" t="s">
        <v>373</v>
      </c>
      <c r="Q14" s="36">
        <v>43496</v>
      </c>
      <c r="R14" s="36">
        <v>43497</v>
      </c>
      <c r="S14" s="36">
        <v>43738</v>
      </c>
      <c r="T14" s="49">
        <v>240</v>
      </c>
      <c r="U14" s="55">
        <v>33600000</v>
      </c>
      <c r="V14" s="55">
        <f t="shared" si="1"/>
        <v>4200000</v>
      </c>
      <c r="W14" s="62">
        <v>282</v>
      </c>
      <c r="X14" s="36">
        <v>43497</v>
      </c>
      <c r="Y14" s="62">
        <v>251</v>
      </c>
      <c r="Z14" s="36" t="s">
        <v>173</v>
      </c>
      <c r="AA14" s="65">
        <v>1549</v>
      </c>
      <c r="AB14" s="36" t="s">
        <v>182</v>
      </c>
      <c r="AC14" s="67"/>
      <c r="AD14" s="67"/>
      <c r="AE14" s="67"/>
      <c r="AF14" s="67"/>
      <c r="AG14" s="67"/>
      <c r="AH14" s="67"/>
      <c r="AI14" s="67"/>
      <c r="AJ14" s="67"/>
      <c r="AK14" s="67"/>
      <c r="AL14" s="69">
        <f t="shared" si="0"/>
        <v>33600000</v>
      </c>
      <c r="AM14" s="70" t="s">
        <v>238</v>
      </c>
      <c r="AN14" s="70" t="s">
        <v>239</v>
      </c>
      <c r="AO14" s="70" t="s">
        <v>382</v>
      </c>
      <c r="AP14" s="34" t="s">
        <v>228</v>
      </c>
      <c r="AQ14" s="32" t="s">
        <v>229</v>
      </c>
      <c r="AR14" s="32"/>
    </row>
    <row r="15" spans="1:44" ht="89.25" hidden="1">
      <c r="A15" s="72" t="s">
        <v>91</v>
      </c>
      <c r="B15" s="32" t="s">
        <v>20</v>
      </c>
      <c r="C15" s="32" t="s">
        <v>30</v>
      </c>
      <c r="D15" s="32" t="s">
        <v>385</v>
      </c>
      <c r="E15" s="40" t="s">
        <v>89</v>
      </c>
      <c r="F15" s="75" t="s">
        <v>237</v>
      </c>
      <c r="G15" s="49">
        <v>52060589</v>
      </c>
      <c r="H15" s="47"/>
      <c r="I15" s="49"/>
      <c r="J15" s="49"/>
      <c r="K15" s="49"/>
      <c r="L15" s="35"/>
      <c r="M15" s="34"/>
      <c r="N15" s="34"/>
      <c r="O15" s="34"/>
      <c r="P15" s="35" t="s">
        <v>90</v>
      </c>
      <c r="Q15" s="36">
        <v>43496</v>
      </c>
      <c r="R15" s="36">
        <v>43500</v>
      </c>
      <c r="S15" s="36">
        <v>43741</v>
      </c>
      <c r="T15" s="49">
        <v>240</v>
      </c>
      <c r="U15" s="55">
        <v>39200000</v>
      </c>
      <c r="V15" s="55">
        <f t="shared" si="1"/>
        <v>4900000</v>
      </c>
      <c r="W15" s="62">
        <v>283</v>
      </c>
      <c r="X15" s="36">
        <v>43497</v>
      </c>
      <c r="Y15" s="62">
        <v>260</v>
      </c>
      <c r="Z15" s="36" t="s">
        <v>173</v>
      </c>
      <c r="AA15" s="65">
        <v>1549</v>
      </c>
      <c r="AB15" s="36" t="s">
        <v>182</v>
      </c>
      <c r="AC15" s="67"/>
      <c r="AD15" s="67"/>
      <c r="AE15" s="67"/>
      <c r="AF15" s="67"/>
      <c r="AG15" s="67"/>
      <c r="AH15" s="67"/>
      <c r="AI15" s="67"/>
      <c r="AJ15" s="67"/>
      <c r="AK15" s="67"/>
      <c r="AL15" s="69">
        <f t="shared" si="0"/>
        <v>39200000</v>
      </c>
      <c r="AM15" s="70" t="s">
        <v>238</v>
      </c>
      <c r="AN15" s="71" t="s">
        <v>398</v>
      </c>
      <c r="AO15" s="70" t="s">
        <v>399</v>
      </c>
      <c r="AP15" s="34" t="s">
        <v>228</v>
      </c>
      <c r="AQ15" s="32" t="s">
        <v>229</v>
      </c>
      <c r="AR15" s="32"/>
    </row>
    <row r="16" spans="1:44" ht="153" hidden="1">
      <c r="A16" s="72" t="s">
        <v>113</v>
      </c>
      <c r="B16" s="32" t="s">
        <v>20</v>
      </c>
      <c r="C16" s="32" t="s">
        <v>30</v>
      </c>
      <c r="D16" s="32" t="s">
        <v>403</v>
      </c>
      <c r="E16" s="40" t="s">
        <v>111</v>
      </c>
      <c r="F16" s="75" t="s">
        <v>237</v>
      </c>
      <c r="G16" s="49">
        <v>1023888785</v>
      </c>
      <c r="H16" s="47"/>
      <c r="I16" s="49"/>
      <c r="J16" s="49"/>
      <c r="K16" s="49"/>
      <c r="L16" s="35"/>
      <c r="M16" s="34"/>
      <c r="N16" s="34"/>
      <c r="O16" s="34"/>
      <c r="P16" s="35" t="s">
        <v>112</v>
      </c>
      <c r="Q16" s="36">
        <v>43497</v>
      </c>
      <c r="R16" s="36">
        <v>43500</v>
      </c>
      <c r="S16" s="36">
        <v>43741</v>
      </c>
      <c r="T16" s="49">
        <v>240</v>
      </c>
      <c r="U16" s="55">
        <v>39200000</v>
      </c>
      <c r="V16" s="55">
        <f t="shared" si="1"/>
        <v>4900000</v>
      </c>
      <c r="W16" s="62">
        <v>317</v>
      </c>
      <c r="X16" s="73">
        <v>43500</v>
      </c>
      <c r="Y16" s="62">
        <v>254</v>
      </c>
      <c r="Z16" s="36" t="s">
        <v>173</v>
      </c>
      <c r="AA16" s="65">
        <v>1549</v>
      </c>
      <c r="AB16" s="36" t="s">
        <v>182</v>
      </c>
      <c r="AC16" s="67"/>
      <c r="AD16" s="67"/>
      <c r="AE16" s="67"/>
      <c r="AF16" s="67"/>
      <c r="AG16" s="67"/>
      <c r="AH16" s="67"/>
      <c r="AI16" s="67"/>
      <c r="AJ16" s="67"/>
      <c r="AK16" s="67"/>
      <c r="AL16" s="69">
        <f t="shared" si="0"/>
        <v>39200000</v>
      </c>
      <c r="AM16" s="70" t="s">
        <v>238</v>
      </c>
      <c r="AN16" s="81" t="s">
        <v>415</v>
      </c>
      <c r="AO16" s="70" t="s">
        <v>419</v>
      </c>
      <c r="AP16" s="34" t="s">
        <v>228</v>
      </c>
      <c r="AQ16" s="32" t="s">
        <v>229</v>
      </c>
      <c r="AR16" s="32"/>
    </row>
    <row r="17" spans="1:44" ht="51" hidden="1">
      <c r="A17" s="72" t="s">
        <v>68</v>
      </c>
      <c r="B17" s="32" t="s">
        <v>20</v>
      </c>
      <c r="C17" s="32" t="s">
        <v>30</v>
      </c>
      <c r="D17" s="32" t="s">
        <v>426</v>
      </c>
      <c r="E17" s="40" t="s">
        <v>427</v>
      </c>
      <c r="F17" s="75" t="s">
        <v>237</v>
      </c>
      <c r="G17" s="49">
        <v>19481861</v>
      </c>
      <c r="H17" s="47"/>
      <c r="I17" s="49"/>
      <c r="J17" s="49"/>
      <c r="K17" s="49"/>
      <c r="L17" s="35"/>
      <c r="M17" s="34"/>
      <c r="N17" s="34"/>
      <c r="O17" s="34"/>
      <c r="P17" s="35" t="s">
        <v>67</v>
      </c>
      <c r="Q17" s="36">
        <v>43497</v>
      </c>
      <c r="R17" s="36">
        <v>43497</v>
      </c>
      <c r="S17" s="36">
        <v>43738</v>
      </c>
      <c r="T17" s="49">
        <v>240</v>
      </c>
      <c r="U17" s="55">
        <v>18000000</v>
      </c>
      <c r="V17" s="55">
        <f t="shared" si="1"/>
        <v>2250000</v>
      </c>
      <c r="W17" s="62">
        <v>298</v>
      </c>
      <c r="X17" s="36">
        <v>43497</v>
      </c>
      <c r="Y17" s="62">
        <v>253</v>
      </c>
      <c r="Z17" s="36" t="s">
        <v>173</v>
      </c>
      <c r="AA17" s="65">
        <v>1549</v>
      </c>
      <c r="AB17" s="36" t="s">
        <v>182</v>
      </c>
      <c r="AC17" s="67"/>
      <c r="AD17" s="67"/>
      <c r="AE17" s="67"/>
      <c r="AF17" s="67"/>
      <c r="AG17" s="67"/>
      <c r="AH17" s="67"/>
      <c r="AI17" s="67"/>
      <c r="AJ17" s="67"/>
      <c r="AK17" s="67"/>
      <c r="AL17" s="69">
        <f t="shared" si="0"/>
        <v>18000000</v>
      </c>
      <c r="AM17" s="70" t="s">
        <v>260</v>
      </c>
      <c r="AN17" s="71" t="s">
        <v>443</v>
      </c>
      <c r="AO17" s="70" t="s">
        <v>445</v>
      </c>
      <c r="AP17" s="34" t="s">
        <v>228</v>
      </c>
      <c r="AQ17" s="32" t="s">
        <v>229</v>
      </c>
      <c r="AR17" s="32"/>
    </row>
    <row r="18" spans="1:44" ht="76.5" hidden="1">
      <c r="A18" s="72" t="s">
        <v>124</v>
      </c>
      <c r="B18" s="32" t="s">
        <v>20</v>
      </c>
      <c r="C18" s="32" t="s">
        <v>30</v>
      </c>
      <c r="D18" s="32" t="s">
        <v>450</v>
      </c>
      <c r="E18" s="40" t="s">
        <v>451</v>
      </c>
      <c r="F18" s="75" t="s">
        <v>237</v>
      </c>
      <c r="G18" s="49">
        <v>1013611947</v>
      </c>
      <c r="H18" s="47"/>
      <c r="I18" s="49"/>
      <c r="J18" s="49"/>
      <c r="K18" s="49"/>
      <c r="L18" s="40" t="s">
        <v>121</v>
      </c>
      <c r="M18" s="36" t="s">
        <v>217</v>
      </c>
      <c r="N18" s="49">
        <v>1033734844</v>
      </c>
      <c r="O18" s="36">
        <v>43508</v>
      </c>
      <c r="P18" s="35" t="s">
        <v>122</v>
      </c>
      <c r="Q18" s="36">
        <v>43497</v>
      </c>
      <c r="R18" s="36">
        <v>43500</v>
      </c>
      <c r="S18" s="36">
        <v>43741</v>
      </c>
      <c r="T18" s="49">
        <v>240</v>
      </c>
      <c r="U18" s="55">
        <v>38400000</v>
      </c>
      <c r="V18" s="55">
        <f t="shared" si="1"/>
        <v>4800000</v>
      </c>
      <c r="W18" s="62">
        <v>314</v>
      </c>
      <c r="X18" s="73">
        <v>43500</v>
      </c>
      <c r="Y18" s="62">
        <v>247</v>
      </c>
      <c r="Z18" s="36" t="s">
        <v>173</v>
      </c>
      <c r="AA18" s="65">
        <v>1549</v>
      </c>
      <c r="AB18" s="36" t="s">
        <v>182</v>
      </c>
      <c r="AC18" s="67"/>
      <c r="AD18" s="67"/>
      <c r="AE18" s="67"/>
      <c r="AF18" s="67"/>
      <c r="AG18" s="67"/>
      <c r="AH18" s="67"/>
      <c r="AI18" s="67"/>
      <c r="AJ18" s="67"/>
      <c r="AK18" s="67"/>
      <c r="AL18" s="69">
        <f t="shared" si="0"/>
        <v>38400000</v>
      </c>
      <c r="AM18" s="70" t="s">
        <v>238</v>
      </c>
      <c r="AN18" s="81" t="s">
        <v>347</v>
      </c>
      <c r="AO18" s="70" t="s">
        <v>240</v>
      </c>
      <c r="AP18" s="34" t="s">
        <v>228</v>
      </c>
      <c r="AQ18" s="32" t="s">
        <v>229</v>
      </c>
      <c r="AR18" s="32"/>
    </row>
    <row r="19" spans="1:44" ht="51" hidden="1">
      <c r="A19" s="72" t="s">
        <v>131</v>
      </c>
      <c r="B19" s="32" t="s">
        <v>20</v>
      </c>
      <c r="C19" s="32" t="s">
        <v>30</v>
      </c>
      <c r="D19" s="32" t="s">
        <v>464</v>
      </c>
      <c r="E19" s="40" t="s">
        <v>465</v>
      </c>
      <c r="F19" s="75" t="s">
        <v>237</v>
      </c>
      <c r="G19" s="49">
        <v>41799594</v>
      </c>
      <c r="H19" s="47"/>
      <c r="I19" s="49"/>
      <c r="J19" s="49"/>
      <c r="K19" s="49"/>
      <c r="L19" s="35"/>
      <c r="M19" s="34"/>
      <c r="N19" s="34"/>
      <c r="O19" s="34"/>
      <c r="P19" s="35" t="s">
        <v>130</v>
      </c>
      <c r="Q19" s="36">
        <v>43497</v>
      </c>
      <c r="R19" s="36">
        <v>43500</v>
      </c>
      <c r="S19" s="36">
        <v>43741</v>
      </c>
      <c r="T19" s="49">
        <v>240</v>
      </c>
      <c r="U19" s="55">
        <v>18000000</v>
      </c>
      <c r="V19" s="55">
        <f t="shared" si="1"/>
        <v>2250000</v>
      </c>
      <c r="W19" s="62">
        <v>215</v>
      </c>
      <c r="X19" s="73">
        <v>43500</v>
      </c>
      <c r="Y19" s="62">
        <v>288</v>
      </c>
      <c r="Z19" s="36" t="s">
        <v>173</v>
      </c>
      <c r="AA19" s="65">
        <v>1549</v>
      </c>
      <c r="AB19" s="36" t="s">
        <v>182</v>
      </c>
      <c r="AC19" s="67"/>
      <c r="AD19" s="67"/>
      <c r="AE19" s="67"/>
      <c r="AF19" s="67"/>
      <c r="AG19" s="67"/>
      <c r="AH19" s="67"/>
      <c r="AI19" s="67"/>
      <c r="AJ19" s="67"/>
      <c r="AK19" s="67"/>
      <c r="AL19" s="69">
        <f t="shared" si="0"/>
        <v>18000000</v>
      </c>
      <c r="AM19" s="70" t="s">
        <v>260</v>
      </c>
      <c r="AN19" s="81" t="s">
        <v>347</v>
      </c>
      <c r="AO19" s="70" t="s">
        <v>240</v>
      </c>
      <c r="AP19" s="34" t="s">
        <v>228</v>
      </c>
      <c r="AQ19" s="32" t="s">
        <v>229</v>
      </c>
      <c r="AR19" s="32"/>
    </row>
    <row r="20" spans="1:44" ht="102" hidden="1">
      <c r="A20" s="72" t="s">
        <v>136</v>
      </c>
      <c r="B20" s="32" t="s">
        <v>20</v>
      </c>
      <c r="C20" s="32" t="s">
        <v>30</v>
      </c>
      <c r="D20" s="32" t="s">
        <v>482</v>
      </c>
      <c r="E20" s="40" t="s">
        <v>134</v>
      </c>
      <c r="F20" s="75" t="s">
        <v>237</v>
      </c>
      <c r="G20" s="49">
        <v>1026555099</v>
      </c>
      <c r="H20" s="47"/>
      <c r="I20" s="49"/>
      <c r="J20" s="49"/>
      <c r="K20" s="49"/>
      <c r="L20" s="35"/>
      <c r="M20" s="34"/>
      <c r="N20" s="34"/>
      <c r="O20" s="34"/>
      <c r="P20" s="35" t="s">
        <v>135</v>
      </c>
      <c r="Q20" s="36">
        <v>43500</v>
      </c>
      <c r="R20" s="36">
        <v>43500</v>
      </c>
      <c r="S20" s="36">
        <v>43741</v>
      </c>
      <c r="T20" s="49">
        <v>240</v>
      </c>
      <c r="U20" s="55">
        <v>39200000</v>
      </c>
      <c r="V20" s="55">
        <f t="shared" si="1"/>
        <v>4900000</v>
      </c>
      <c r="W20" s="62">
        <v>330</v>
      </c>
      <c r="X20" s="73">
        <v>43500</v>
      </c>
      <c r="Y20" s="62">
        <v>285</v>
      </c>
      <c r="Z20" s="36" t="s">
        <v>173</v>
      </c>
      <c r="AA20" s="65">
        <v>1549</v>
      </c>
      <c r="AB20" s="36" t="s">
        <v>182</v>
      </c>
      <c r="AC20" s="67"/>
      <c r="AD20" s="67"/>
      <c r="AE20" s="67"/>
      <c r="AF20" s="67"/>
      <c r="AG20" s="67"/>
      <c r="AH20" s="67"/>
      <c r="AI20" s="67"/>
      <c r="AJ20" s="67"/>
      <c r="AK20" s="67"/>
      <c r="AL20" s="69">
        <f t="shared" si="0"/>
        <v>39200000</v>
      </c>
      <c r="AM20" s="70" t="s">
        <v>238</v>
      </c>
      <c r="AN20" s="70" t="s">
        <v>239</v>
      </c>
      <c r="AO20" s="70" t="s">
        <v>445</v>
      </c>
      <c r="AP20" s="34" t="s">
        <v>228</v>
      </c>
      <c r="AQ20" s="32" t="s">
        <v>229</v>
      </c>
      <c r="AR20" s="32"/>
    </row>
    <row r="21" spans="1:44" ht="76.5" hidden="1">
      <c r="A21" s="72" t="s">
        <v>142</v>
      </c>
      <c r="B21" s="32" t="s">
        <v>20</v>
      </c>
      <c r="C21" s="32" t="s">
        <v>30</v>
      </c>
      <c r="D21" s="32" t="s">
        <v>495</v>
      </c>
      <c r="E21" s="82" t="s">
        <v>496</v>
      </c>
      <c r="F21" s="75" t="s">
        <v>237</v>
      </c>
      <c r="G21" s="83">
        <v>80811353</v>
      </c>
      <c r="H21" s="47"/>
      <c r="I21" s="49"/>
      <c r="J21" s="49"/>
      <c r="K21" s="49"/>
      <c r="L21" s="40" t="s">
        <v>140</v>
      </c>
      <c r="M21" s="36" t="s">
        <v>217</v>
      </c>
      <c r="N21" s="49">
        <v>39757709</v>
      </c>
      <c r="O21" s="53">
        <v>43584</v>
      </c>
      <c r="P21" s="35" t="s">
        <v>141</v>
      </c>
      <c r="Q21" s="36">
        <v>43500</v>
      </c>
      <c r="R21" s="36">
        <v>43502</v>
      </c>
      <c r="S21" s="36">
        <v>43743</v>
      </c>
      <c r="T21" s="49">
        <v>240</v>
      </c>
      <c r="U21" s="55">
        <v>38400000</v>
      </c>
      <c r="V21" s="55">
        <f t="shared" si="1"/>
        <v>4800000</v>
      </c>
      <c r="W21" s="62">
        <v>340</v>
      </c>
      <c r="X21" s="73">
        <v>43502</v>
      </c>
      <c r="Y21" s="62">
        <v>249</v>
      </c>
      <c r="Z21" s="36" t="s">
        <v>173</v>
      </c>
      <c r="AA21" s="65">
        <v>1549</v>
      </c>
      <c r="AB21" s="36" t="s">
        <v>182</v>
      </c>
      <c r="AC21" s="67"/>
      <c r="AD21" s="67"/>
      <c r="AE21" s="67"/>
      <c r="AF21" s="67"/>
      <c r="AG21" s="67"/>
      <c r="AH21" s="67"/>
      <c r="AI21" s="67"/>
      <c r="AJ21" s="67"/>
      <c r="AK21" s="67"/>
      <c r="AL21" s="69">
        <f t="shared" si="0"/>
        <v>38400000</v>
      </c>
      <c r="AM21" s="70" t="s">
        <v>238</v>
      </c>
      <c r="AN21" s="81" t="s">
        <v>347</v>
      </c>
      <c r="AO21" s="70" t="s">
        <v>240</v>
      </c>
      <c r="AP21" s="34" t="s">
        <v>228</v>
      </c>
      <c r="AQ21" s="32" t="s">
        <v>229</v>
      </c>
      <c r="AR21" s="32"/>
    </row>
    <row r="22" spans="1:44" ht="76.5" hidden="1">
      <c r="A22" s="72" t="s">
        <v>148</v>
      </c>
      <c r="B22" s="32" t="s">
        <v>20</v>
      </c>
      <c r="C22" s="32" t="s">
        <v>30</v>
      </c>
      <c r="D22" s="32" t="s">
        <v>512</v>
      </c>
      <c r="E22" s="40" t="s">
        <v>147</v>
      </c>
      <c r="F22" s="75" t="s">
        <v>237</v>
      </c>
      <c r="G22" s="49">
        <v>1032441853</v>
      </c>
      <c r="H22" s="47"/>
      <c r="I22" s="49"/>
      <c r="J22" s="49"/>
      <c r="K22" s="49"/>
      <c r="L22" s="35"/>
      <c r="M22" s="34"/>
      <c r="N22" s="34"/>
      <c r="O22" s="34"/>
      <c r="P22" s="35" t="s">
        <v>141</v>
      </c>
      <c r="Q22" s="36">
        <v>43500</v>
      </c>
      <c r="R22" s="36">
        <v>43504</v>
      </c>
      <c r="S22" s="36">
        <v>43745</v>
      </c>
      <c r="T22" s="49">
        <v>240</v>
      </c>
      <c r="U22" s="55">
        <v>38400000</v>
      </c>
      <c r="V22" s="55">
        <f t="shared" si="1"/>
        <v>4800000</v>
      </c>
      <c r="W22" s="62">
        <v>337</v>
      </c>
      <c r="X22" s="73">
        <v>43501</v>
      </c>
      <c r="Y22" s="62">
        <v>248</v>
      </c>
      <c r="Z22" s="36" t="s">
        <v>173</v>
      </c>
      <c r="AA22" s="65">
        <v>1549</v>
      </c>
      <c r="AB22" s="36" t="s">
        <v>182</v>
      </c>
      <c r="AC22" s="67"/>
      <c r="AD22" s="67"/>
      <c r="AE22" s="67"/>
      <c r="AF22" s="67"/>
      <c r="AG22" s="67"/>
      <c r="AH22" s="67"/>
      <c r="AI22" s="67"/>
      <c r="AJ22" s="67"/>
      <c r="AK22" s="67"/>
      <c r="AL22" s="69">
        <f t="shared" si="0"/>
        <v>38400000</v>
      </c>
      <c r="AM22" s="70" t="s">
        <v>238</v>
      </c>
      <c r="AN22" s="81" t="s">
        <v>347</v>
      </c>
      <c r="AO22" s="70" t="s">
        <v>240</v>
      </c>
      <c r="AP22" s="34" t="s">
        <v>228</v>
      </c>
      <c r="AQ22" s="32" t="s">
        <v>229</v>
      </c>
      <c r="AR22" s="32"/>
    </row>
    <row r="23" spans="1:44" ht="114.75" hidden="1">
      <c r="A23" s="72" t="s">
        <v>153</v>
      </c>
      <c r="B23" s="32" t="s">
        <v>20</v>
      </c>
      <c r="C23" s="32" t="s">
        <v>30</v>
      </c>
      <c r="D23" s="32" t="s">
        <v>524</v>
      </c>
      <c r="E23" s="40" t="s">
        <v>151</v>
      </c>
      <c r="F23" s="75" t="s">
        <v>237</v>
      </c>
      <c r="G23" s="49">
        <v>1082867992</v>
      </c>
      <c r="H23" s="47"/>
      <c r="I23" s="49"/>
      <c r="J23" s="49"/>
      <c r="K23" s="49"/>
      <c r="L23" s="35"/>
      <c r="M23" s="34"/>
      <c r="N23" s="34"/>
      <c r="O23" s="34"/>
      <c r="P23" s="35" t="s">
        <v>152</v>
      </c>
      <c r="Q23" s="36">
        <v>43500</v>
      </c>
      <c r="R23" s="36">
        <v>43500</v>
      </c>
      <c r="S23" s="36">
        <v>43741</v>
      </c>
      <c r="T23" s="49">
        <v>240</v>
      </c>
      <c r="U23" s="55">
        <v>63200000</v>
      </c>
      <c r="V23" s="55">
        <f t="shared" si="1"/>
        <v>7899999.9999999991</v>
      </c>
      <c r="W23" s="62">
        <v>333</v>
      </c>
      <c r="X23" s="73">
        <v>43500</v>
      </c>
      <c r="Y23" s="62">
        <v>309</v>
      </c>
      <c r="Z23" s="36" t="s">
        <v>173</v>
      </c>
      <c r="AA23" s="65">
        <v>1549</v>
      </c>
      <c r="AB23" s="36" t="s">
        <v>182</v>
      </c>
      <c r="AC23" s="67"/>
      <c r="AD23" s="67"/>
      <c r="AE23" s="67"/>
      <c r="AF23" s="67"/>
      <c r="AG23" s="67"/>
      <c r="AH23" s="67"/>
      <c r="AI23" s="67"/>
      <c r="AJ23" s="67"/>
      <c r="AK23" s="67"/>
      <c r="AL23" s="69">
        <f t="shared" si="0"/>
        <v>63200000</v>
      </c>
      <c r="AM23" s="70" t="s">
        <v>238</v>
      </c>
      <c r="AN23" s="70" t="s">
        <v>239</v>
      </c>
      <c r="AO23" s="70" t="s">
        <v>382</v>
      </c>
      <c r="AP23" s="34" t="s">
        <v>228</v>
      </c>
      <c r="AQ23" s="32" t="s">
        <v>229</v>
      </c>
      <c r="AR23" s="32"/>
    </row>
    <row r="24" spans="1:44" ht="51" hidden="1">
      <c r="A24" s="72" t="s">
        <v>158</v>
      </c>
      <c r="B24" s="32" t="s">
        <v>20</v>
      </c>
      <c r="C24" s="32" t="s">
        <v>30</v>
      </c>
      <c r="D24" s="32" t="s">
        <v>544</v>
      </c>
      <c r="E24" s="40" t="s">
        <v>156</v>
      </c>
      <c r="F24" s="75" t="s">
        <v>237</v>
      </c>
      <c r="G24" s="49">
        <v>79380897</v>
      </c>
      <c r="H24" s="47"/>
      <c r="I24" s="49"/>
      <c r="J24" s="49"/>
      <c r="K24" s="49"/>
      <c r="L24" s="35"/>
      <c r="M24" s="34"/>
      <c r="N24" s="34"/>
      <c r="O24" s="34"/>
      <c r="P24" s="35" t="s">
        <v>157</v>
      </c>
      <c r="Q24" s="36">
        <v>43500</v>
      </c>
      <c r="R24" s="36">
        <v>43502</v>
      </c>
      <c r="S24" s="36">
        <v>43743</v>
      </c>
      <c r="T24" s="49">
        <v>240</v>
      </c>
      <c r="U24" s="55">
        <v>50400000</v>
      </c>
      <c r="V24" s="55">
        <f t="shared" si="1"/>
        <v>6300000</v>
      </c>
      <c r="W24" s="62">
        <v>341</v>
      </c>
      <c r="X24" s="73">
        <v>43502</v>
      </c>
      <c r="Y24" s="62">
        <v>310</v>
      </c>
      <c r="Z24" s="36" t="s">
        <v>173</v>
      </c>
      <c r="AA24" s="65">
        <v>1549</v>
      </c>
      <c r="AB24" s="36" t="s">
        <v>182</v>
      </c>
      <c r="AC24" s="67"/>
      <c r="AD24" s="67"/>
      <c r="AE24" s="67"/>
      <c r="AF24" s="67"/>
      <c r="AG24" s="67"/>
      <c r="AH24" s="67"/>
      <c r="AI24" s="67"/>
      <c r="AJ24" s="67"/>
      <c r="AK24" s="67"/>
      <c r="AL24" s="69">
        <f t="shared" si="0"/>
        <v>50400000</v>
      </c>
      <c r="AM24" s="70" t="s">
        <v>238</v>
      </c>
      <c r="AN24" s="81" t="s">
        <v>261</v>
      </c>
      <c r="AO24" s="70" t="s">
        <v>266</v>
      </c>
      <c r="AP24" s="34" t="s">
        <v>228</v>
      </c>
      <c r="AQ24" s="32" t="s">
        <v>229</v>
      </c>
      <c r="AR24" s="32"/>
    </row>
    <row r="25" spans="1:44" ht="63.75" hidden="1">
      <c r="A25" s="72" t="s">
        <v>163</v>
      </c>
      <c r="B25" s="32" t="s">
        <v>20</v>
      </c>
      <c r="C25" s="32" t="s">
        <v>30</v>
      </c>
      <c r="D25" s="32" t="s">
        <v>560</v>
      </c>
      <c r="E25" s="40" t="s">
        <v>161</v>
      </c>
      <c r="F25" s="75" t="s">
        <v>237</v>
      </c>
      <c r="G25" s="49">
        <v>80167913</v>
      </c>
      <c r="H25" s="47"/>
      <c r="I25" s="49"/>
      <c r="J25" s="49"/>
      <c r="K25" s="49"/>
      <c r="L25" s="35"/>
      <c r="M25" s="34"/>
      <c r="N25" s="34"/>
      <c r="O25" s="34"/>
      <c r="P25" s="35" t="s">
        <v>162</v>
      </c>
      <c r="Q25" s="36">
        <v>43500</v>
      </c>
      <c r="R25" s="36">
        <v>43502</v>
      </c>
      <c r="S25" s="36">
        <v>43743</v>
      </c>
      <c r="T25" s="49">
        <v>240</v>
      </c>
      <c r="U25" s="57">
        <v>30058427</v>
      </c>
      <c r="V25" s="57">
        <f t="shared" si="1"/>
        <v>3757303.375</v>
      </c>
      <c r="W25" s="62">
        <v>345</v>
      </c>
      <c r="X25" s="73">
        <v>43502</v>
      </c>
      <c r="Y25" s="62">
        <v>321</v>
      </c>
      <c r="Z25" s="36" t="s">
        <v>173</v>
      </c>
      <c r="AA25" s="65">
        <v>1549</v>
      </c>
      <c r="AB25" s="36" t="s">
        <v>182</v>
      </c>
      <c r="AC25" s="67"/>
      <c r="AD25" s="67"/>
      <c r="AE25" s="67"/>
      <c r="AF25" s="67"/>
      <c r="AG25" s="67"/>
      <c r="AH25" s="67"/>
      <c r="AI25" s="67"/>
      <c r="AJ25" s="67"/>
      <c r="AK25" s="67"/>
      <c r="AL25" s="69">
        <f t="shared" si="0"/>
        <v>30058427</v>
      </c>
      <c r="AM25" s="70" t="s">
        <v>260</v>
      </c>
      <c r="AN25" s="81" t="s">
        <v>134</v>
      </c>
      <c r="AO25" s="70" t="s">
        <v>445</v>
      </c>
      <c r="AP25" s="34" t="s">
        <v>228</v>
      </c>
      <c r="AQ25" s="32" t="s">
        <v>229</v>
      </c>
      <c r="AR25" s="32"/>
    </row>
    <row r="26" spans="1:44" ht="76.5" hidden="1">
      <c r="A26" s="72" t="s">
        <v>169</v>
      </c>
      <c r="B26" s="32" t="s">
        <v>20</v>
      </c>
      <c r="C26" s="32" t="s">
        <v>30</v>
      </c>
      <c r="D26" s="32" t="s">
        <v>575</v>
      </c>
      <c r="E26" s="40" t="s">
        <v>167</v>
      </c>
      <c r="F26" s="75" t="s">
        <v>237</v>
      </c>
      <c r="G26" s="49">
        <v>1026575752</v>
      </c>
      <c r="H26" s="47"/>
      <c r="I26" s="49"/>
      <c r="J26" s="49"/>
      <c r="K26" s="49"/>
      <c r="L26" s="35"/>
      <c r="M26" s="34"/>
      <c r="N26" s="34"/>
      <c r="O26" s="34"/>
      <c r="P26" s="35" t="s">
        <v>581</v>
      </c>
      <c r="Q26" s="36">
        <v>43502</v>
      </c>
      <c r="R26" s="36">
        <v>43510</v>
      </c>
      <c r="S26" s="36">
        <v>43751</v>
      </c>
      <c r="T26" s="49">
        <v>240</v>
      </c>
      <c r="U26" s="57">
        <v>18000000</v>
      </c>
      <c r="V26" s="57">
        <f t="shared" si="1"/>
        <v>2250000</v>
      </c>
      <c r="W26" s="62">
        <v>432</v>
      </c>
      <c r="X26" s="73">
        <v>43509</v>
      </c>
      <c r="Y26" s="62">
        <v>304</v>
      </c>
      <c r="Z26" s="36" t="s">
        <v>173</v>
      </c>
      <c r="AA26" s="65">
        <v>1549</v>
      </c>
      <c r="AB26" s="36" t="s">
        <v>182</v>
      </c>
      <c r="AC26" s="67"/>
      <c r="AD26" s="67"/>
      <c r="AE26" s="67"/>
      <c r="AF26" s="67"/>
      <c r="AG26" s="67"/>
      <c r="AH26" s="67"/>
      <c r="AI26" s="67"/>
      <c r="AJ26" s="67"/>
      <c r="AK26" s="67"/>
      <c r="AL26" s="69">
        <f t="shared" si="0"/>
        <v>18000000</v>
      </c>
      <c r="AM26" s="70" t="s">
        <v>260</v>
      </c>
      <c r="AN26" s="70" t="s">
        <v>239</v>
      </c>
      <c r="AO26" s="70" t="s">
        <v>382</v>
      </c>
      <c r="AP26" s="34" t="s">
        <v>228</v>
      </c>
      <c r="AQ26" s="32" t="s">
        <v>229</v>
      </c>
      <c r="AR26" s="32"/>
    </row>
    <row r="27" spans="1:44" ht="165.75" hidden="1">
      <c r="A27" s="72" t="s">
        <v>175</v>
      </c>
      <c r="B27" s="32" t="s">
        <v>20</v>
      </c>
      <c r="C27" s="32" t="s">
        <v>30</v>
      </c>
      <c r="D27" s="32" t="s">
        <v>591</v>
      </c>
      <c r="E27" s="40" t="s">
        <v>172</v>
      </c>
      <c r="F27" s="75" t="s">
        <v>237</v>
      </c>
      <c r="G27" s="49">
        <v>1018453055</v>
      </c>
      <c r="H27" s="47"/>
      <c r="I27" s="49"/>
      <c r="J27" s="49"/>
      <c r="K27" s="49"/>
      <c r="L27" s="35"/>
      <c r="M27" s="34"/>
      <c r="N27" s="34"/>
      <c r="O27" s="34"/>
      <c r="P27" s="35" t="s">
        <v>174</v>
      </c>
      <c r="Q27" s="36">
        <v>43502</v>
      </c>
      <c r="R27" s="36">
        <v>43503</v>
      </c>
      <c r="S27" s="36">
        <v>43867</v>
      </c>
      <c r="T27" s="49">
        <v>360</v>
      </c>
      <c r="U27" s="57">
        <v>57000000</v>
      </c>
      <c r="V27" s="57">
        <f t="shared" si="1"/>
        <v>4750000</v>
      </c>
      <c r="W27" s="62">
        <v>349</v>
      </c>
      <c r="X27" s="36">
        <v>43867</v>
      </c>
      <c r="Y27" s="62">
        <v>350</v>
      </c>
      <c r="Z27" s="36" t="s">
        <v>600</v>
      </c>
      <c r="AA27" s="65">
        <v>1536</v>
      </c>
      <c r="AB27" s="36" t="s">
        <v>602</v>
      </c>
      <c r="AC27" s="67"/>
      <c r="AD27" s="67"/>
      <c r="AE27" s="67"/>
      <c r="AF27" s="67"/>
      <c r="AG27" s="67"/>
      <c r="AH27" s="67"/>
      <c r="AI27" s="67"/>
      <c r="AJ27" s="67"/>
      <c r="AK27" s="67"/>
      <c r="AL27" s="69">
        <f t="shared" si="0"/>
        <v>57000000</v>
      </c>
      <c r="AM27" s="70" t="s">
        <v>238</v>
      </c>
      <c r="AN27" s="90" t="s">
        <v>605</v>
      </c>
      <c r="AO27" s="70" t="s">
        <v>611</v>
      </c>
      <c r="AP27" s="34" t="s">
        <v>228</v>
      </c>
      <c r="AQ27" s="32" t="s">
        <v>229</v>
      </c>
      <c r="AR27" s="32"/>
    </row>
    <row r="28" spans="1:44" ht="127.5" hidden="1">
      <c r="A28" s="72" t="s">
        <v>180</v>
      </c>
      <c r="B28" s="32" t="s">
        <v>20</v>
      </c>
      <c r="C28" s="32" t="s">
        <v>30</v>
      </c>
      <c r="D28" s="32" t="s">
        <v>613</v>
      </c>
      <c r="E28" s="40" t="s">
        <v>178</v>
      </c>
      <c r="F28" s="75" t="s">
        <v>237</v>
      </c>
      <c r="G28" s="49">
        <v>79489811</v>
      </c>
      <c r="H28" s="47"/>
      <c r="I28" s="49"/>
      <c r="J28" s="49"/>
      <c r="K28" s="49"/>
      <c r="L28" s="35"/>
      <c r="M28" s="34"/>
      <c r="N28" s="34"/>
      <c r="O28" s="34"/>
      <c r="P28" s="35" t="s">
        <v>179</v>
      </c>
      <c r="Q28" s="36">
        <v>43502</v>
      </c>
      <c r="R28" s="36">
        <v>43502</v>
      </c>
      <c r="S28" s="36">
        <v>43743</v>
      </c>
      <c r="T28" s="49">
        <v>240</v>
      </c>
      <c r="U28" s="57">
        <v>39200000</v>
      </c>
      <c r="V28" s="57">
        <f t="shared" si="1"/>
        <v>4900000</v>
      </c>
      <c r="W28" s="62">
        <v>347</v>
      </c>
      <c r="X28" s="36">
        <v>43502</v>
      </c>
      <c r="Y28" s="62">
        <v>300</v>
      </c>
      <c r="Z28" s="36" t="s">
        <v>173</v>
      </c>
      <c r="AA28" s="65">
        <v>1549</v>
      </c>
      <c r="AB28" s="36" t="s">
        <v>182</v>
      </c>
      <c r="AC28" s="67"/>
      <c r="AD28" s="67"/>
      <c r="AE28" s="67"/>
      <c r="AF28" s="67"/>
      <c r="AG28" s="67"/>
      <c r="AH28" s="67"/>
      <c r="AI28" s="67"/>
      <c r="AJ28" s="67"/>
      <c r="AK28" s="67"/>
      <c r="AL28" s="69">
        <f t="shared" si="0"/>
        <v>39200000</v>
      </c>
      <c r="AM28" s="70" t="s">
        <v>238</v>
      </c>
      <c r="AN28" s="71" t="s">
        <v>151</v>
      </c>
      <c r="AO28" s="70" t="s">
        <v>445</v>
      </c>
      <c r="AP28" s="34" t="s">
        <v>228</v>
      </c>
      <c r="AQ28" s="32" t="s">
        <v>229</v>
      </c>
      <c r="AR28" s="32"/>
    </row>
    <row r="29" spans="1:44" ht="63.75" hidden="1">
      <c r="A29" s="72" t="s">
        <v>186</v>
      </c>
      <c r="B29" s="32" t="s">
        <v>20</v>
      </c>
      <c r="C29" s="32" t="s">
        <v>30</v>
      </c>
      <c r="D29" s="32" t="s">
        <v>633</v>
      </c>
      <c r="E29" s="40" t="s">
        <v>184</v>
      </c>
      <c r="F29" s="75" t="s">
        <v>237</v>
      </c>
      <c r="G29" s="49">
        <v>1105781137</v>
      </c>
      <c r="H29" s="47"/>
      <c r="I29" s="49"/>
      <c r="J29" s="49"/>
      <c r="K29" s="49"/>
      <c r="L29" s="35"/>
      <c r="M29" s="34"/>
      <c r="N29" s="34"/>
      <c r="O29" s="34"/>
      <c r="P29" s="35" t="s">
        <v>185</v>
      </c>
      <c r="Q29" s="36">
        <v>43502</v>
      </c>
      <c r="R29" s="36">
        <v>43502</v>
      </c>
      <c r="S29" s="36">
        <v>43743</v>
      </c>
      <c r="T29" s="49">
        <v>240</v>
      </c>
      <c r="U29" s="57">
        <v>38400000</v>
      </c>
      <c r="V29" s="57">
        <f t="shared" si="1"/>
        <v>4800000</v>
      </c>
      <c r="W29" s="62">
        <v>346</v>
      </c>
      <c r="X29" s="73">
        <v>43502</v>
      </c>
      <c r="Y29" s="62">
        <v>372</v>
      </c>
      <c r="Z29" s="36" t="s">
        <v>173</v>
      </c>
      <c r="AA29" s="65">
        <v>1549</v>
      </c>
      <c r="AB29" s="36" t="s">
        <v>182</v>
      </c>
      <c r="AC29" s="67"/>
      <c r="AD29" s="67"/>
      <c r="AE29" s="67"/>
      <c r="AF29" s="67"/>
      <c r="AG29" s="67"/>
      <c r="AH29" s="67"/>
      <c r="AI29" s="67"/>
      <c r="AJ29" s="67"/>
      <c r="AK29" s="67"/>
      <c r="AL29" s="69">
        <f t="shared" si="0"/>
        <v>38400000</v>
      </c>
      <c r="AM29" s="70" t="s">
        <v>238</v>
      </c>
      <c r="AN29" s="81" t="s">
        <v>641</v>
      </c>
      <c r="AO29" s="70" t="s">
        <v>624</v>
      </c>
      <c r="AP29" s="34" t="s">
        <v>228</v>
      </c>
      <c r="AQ29" s="32" t="s">
        <v>229</v>
      </c>
      <c r="AR29" s="32"/>
    </row>
    <row r="30" spans="1:44" ht="51" hidden="1">
      <c r="A30" s="72" t="s">
        <v>191</v>
      </c>
      <c r="B30" s="32" t="s">
        <v>20</v>
      </c>
      <c r="C30" s="32" t="s">
        <v>30</v>
      </c>
      <c r="D30" s="32" t="s">
        <v>646</v>
      </c>
      <c r="E30" s="40" t="s">
        <v>189</v>
      </c>
      <c r="F30" s="75" t="s">
        <v>237</v>
      </c>
      <c r="G30" s="49">
        <v>52316051</v>
      </c>
      <c r="H30" s="47"/>
      <c r="I30" s="49"/>
      <c r="J30" s="49"/>
      <c r="K30" s="49"/>
      <c r="L30" s="35"/>
      <c r="M30" s="34"/>
      <c r="N30" s="34"/>
      <c r="O30" s="34"/>
      <c r="P30" s="35" t="s">
        <v>190</v>
      </c>
      <c r="Q30" s="36">
        <v>43502</v>
      </c>
      <c r="R30" s="36">
        <v>43508</v>
      </c>
      <c r="S30" s="36">
        <v>43749</v>
      </c>
      <c r="T30" s="49">
        <v>240</v>
      </c>
      <c r="U30" s="57">
        <v>28918400</v>
      </c>
      <c r="V30" s="57">
        <f t="shared" si="1"/>
        <v>3614800</v>
      </c>
      <c r="W30" s="62">
        <v>352</v>
      </c>
      <c r="X30" s="73">
        <v>43507</v>
      </c>
      <c r="Y30" s="62">
        <v>352</v>
      </c>
      <c r="Z30" s="36" t="s">
        <v>173</v>
      </c>
      <c r="AA30" s="65">
        <v>1549</v>
      </c>
      <c r="AB30" s="36" t="s">
        <v>182</v>
      </c>
      <c r="AC30" s="67"/>
      <c r="AD30" s="67"/>
      <c r="AE30" s="67"/>
      <c r="AF30" s="67"/>
      <c r="AG30" s="67"/>
      <c r="AH30" s="67"/>
      <c r="AI30" s="67"/>
      <c r="AJ30" s="67"/>
      <c r="AK30" s="67"/>
      <c r="AL30" s="69">
        <f t="shared" si="0"/>
        <v>28918400</v>
      </c>
      <c r="AM30" s="70" t="s">
        <v>260</v>
      </c>
      <c r="AN30" s="81" t="s">
        <v>661</v>
      </c>
      <c r="AO30" s="70" t="s">
        <v>664</v>
      </c>
      <c r="AP30" s="34" t="s">
        <v>228</v>
      </c>
      <c r="AQ30" s="32" t="s">
        <v>229</v>
      </c>
      <c r="AR30" s="32"/>
    </row>
    <row r="31" spans="1:44" ht="51" hidden="1">
      <c r="A31" s="72" t="s">
        <v>196</v>
      </c>
      <c r="B31" s="32" t="s">
        <v>20</v>
      </c>
      <c r="C31" s="32" t="s">
        <v>30</v>
      </c>
      <c r="D31" s="32" t="s">
        <v>667</v>
      </c>
      <c r="E31" s="40" t="s">
        <v>605</v>
      </c>
      <c r="F31" s="75" t="s">
        <v>237</v>
      </c>
      <c r="G31" s="49">
        <v>52409679</v>
      </c>
      <c r="H31" s="47"/>
      <c r="I31" s="49"/>
      <c r="J31" s="49"/>
      <c r="K31" s="49"/>
      <c r="L31" s="40" t="s">
        <v>194</v>
      </c>
      <c r="M31" s="36" t="s">
        <v>217</v>
      </c>
      <c r="N31" s="49">
        <v>52208887</v>
      </c>
      <c r="O31" s="36">
        <v>43508</v>
      </c>
      <c r="P31" s="35" t="s">
        <v>195</v>
      </c>
      <c r="Q31" s="36">
        <v>43502</v>
      </c>
      <c r="R31" s="36">
        <v>43510</v>
      </c>
      <c r="S31" s="36">
        <v>43874</v>
      </c>
      <c r="T31" s="49">
        <v>360</v>
      </c>
      <c r="U31" s="57">
        <v>64593048</v>
      </c>
      <c r="V31" s="57">
        <f t="shared" si="1"/>
        <v>5382754</v>
      </c>
      <c r="W31" s="62">
        <v>368</v>
      </c>
      <c r="X31" s="36">
        <v>43504</v>
      </c>
      <c r="Y31" s="62">
        <v>349</v>
      </c>
      <c r="Z31" s="36" t="s">
        <v>600</v>
      </c>
      <c r="AA31" s="65">
        <v>1536</v>
      </c>
      <c r="AB31" s="36" t="s">
        <v>602</v>
      </c>
      <c r="AC31" s="67"/>
      <c r="AD31" s="67"/>
      <c r="AE31" s="67"/>
      <c r="AF31" s="67"/>
      <c r="AG31" s="67"/>
      <c r="AH31" s="67"/>
      <c r="AI31" s="67"/>
      <c r="AJ31" s="67"/>
      <c r="AK31" s="67"/>
      <c r="AL31" s="69">
        <f t="shared" si="0"/>
        <v>64593048</v>
      </c>
      <c r="AM31" s="70" t="s">
        <v>238</v>
      </c>
      <c r="AN31" s="34" t="s">
        <v>239</v>
      </c>
      <c r="AO31" s="70" t="s">
        <v>611</v>
      </c>
      <c r="AP31" s="34" t="s">
        <v>228</v>
      </c>
      <c r="AQ31" s="32" t="s">
        <v>229</v>
      </c>
      <c r="AR31" s="32"/>
    </row>
    <row r="32" spans="1:44" ht="76.5" hidden="1">
      <c r="A32" s="72" t="s">
        <v>201</v>
      </c>
      <c r="B32" s="32" t="s">
        <v>20</v>
      </c>
      <c r="C32" s="32" t="s">
        <v>30</v>
      </c>
      <c r="D32" s="32" t="s">
        <v>681</v>
      </c>
      <c r="E32" s="40" t="s">
        <v>199</v>
      </c>
      <c r="F32" s="75" t="s">
        <v>237</v>
      </c>
      <c r="G32" s="49">
        <v>1030559488</v>
      </c>
      <c r="H32" s="47"/>
      <c r="I32" s="49"/>
      <c r="J32" s="49"/>
      <c r="K32" s="49"/>
      <c r="L32" s="35"/>
      <c r="M32" s="34"/>
      <c r="N32" s="34"/>
      <c r="O32" s="34"/>
      <c r="P32" s="35" t="s">
        <v>200</v>
      </c>
      <c r="Q32" s="36">
        <v>43503</v>
      </c>
      <c r="R32" s="36">
        <v>43507</v>
      </c>
      <c r="S32" s="36">
        <v>43748</v>
      </c>
      <c r="T32" s="49">
        <v>240</v>
      </c>
      <c r="U32" s="57">
        <v>17112000</v>
      </c>
      <c r="V32" s="57">
        <f t="shared" si="1"/>
        <v>2139000</v>
      </c>
      <c r="W32" s="62">
        <v>356</v>
      </c>
      <c r="X32" s="36">
        <v>43504</v>
      </c>
      <c r="Y32" s="62">
        <v>353</v>
      </c>
      <c r="Z32" s="36" t="s">
        <v>173</v>
      </c>
      <c r="AA32" s="65">
        <v>1549</v>
      </c>
      <c r="AB32" s="36" t="s">
        <v>182</v>
      </c>
      <c r="AC32" s="67"/>
      <c r="AD32" s="67"/>
      <c r="AE32" s="67"/>
      <c r="AF32" s="67"/>
      <c r="AG32" s="67"/>
      <c r="AH32" s="67"/>
      <c r="AI32" s="67"/>
      <c r="AJ32" s="67"/>
      <c r="AK32" s="67"/>
      <c r="AL32" s="69">
        <f t="shared" si="0"/>
        <v>17112000</v>
      </c>
      <c r="AM32" s="70" t="s">
        <v>260</v>
      </c>
      <c r="AN32" s="81" t="s">
        <v>691</v>
      </c>
      <c r="AO32" s="70" t="s">
        <v>692</v>
      </c>
      <c r="AP32" s="34" t="s">
        <v>228</v>
      </c>
      <c r="AQ32" s="32" t="s">
        <v>229</v>
      </c>
      <c r="AR32" s="32"/>
    </row>
    <row r="33" spans="1:44" ht="191.25" hidden="1">
      <c r="A33" s="72" t="s">
        <v>206</v>
      </c>
      <c r="B33" s="32" t="s">
        <v>20</v>
      </c>
      <c r="C33" s="32" t="s">
        <v>30</v>
      </c>
      <c r="D33" s="32" t="s">
        <v>695</v>
      </c>
      <c r="E33" s="40" t="s">
        <v>204</v>
      </c>
      <c r="F33" s="75" t="s">
        <v>237</v>
      </c>
      <c r="G33" s="49">
        <v>1013611272</v>
      </c>
      <c r="H33" s="47"/>
      <c r="I33" s="49"/>
      <c r="J33" s="49"/>
      <c r="K33" s="49"/>
      <c r="L33" s="35"/>
      <c r="M33" s="34"/>
      <c r="N33" s="34"/>
      <c r="O33" s="34"/>
      <c r="P33" s="35" t="s">
        <v>205</v>
      </c>
      <c r="Q33" s="36">
        <v>43503</v>
      </c>
      <c r="R33" s="36">
        <v>43508</v>
      </c>
      <c r="S33" s="36">
        <v>43872</v>
      </c>
      <c r="T33" s="49">
        <v>360</v>
      </c>
      <c r="U33" s="57">
        <v>57000000</v>
      </c>
      <c r="V33" s="57">
        <f t="shared" si="1"/>
        <v>4750000</v>
      </c>
      <c r="W33" s="62">
        <v>374</v>
      </c>
      <c r="X33" s="36">
        <v>43504</v>
      </c>
      <c r="Y33" s="62">
        <v>356</v>
      </c>
      <c r="Z33" s="36" t="s">
        <v>600</v>
      </c>
      <c r="AA33" s="65">
        <v>1536</v>
      </c>
      <c r="AB33" s="36" t="s">
        <v>602</v>
      </c>
      <c r="AC33" s="67"/>
      <c r="AD33" s="67"/>
      <c r="AE33" s="67"/>
      <c r="AF33" s="67"/>
      <c r="AG33" s="67"/>
      <c r="AH33" s="67"/>
      <c r="AI33" s="67"/>
      <c r="AJ33" s="67"/>
      <c r="AK33" s="67"/>
      <c r="AL33" s="69">
        <f t="shared" si="0"/>
        <v>57000000</v>
      </c>
      <c r="AM33" s="70" t="s">
        <v>238</v>
      </c>
      <c r="AN33" s="90" t="s">
        <v>605</v>
      </c>
      <c r="AO33" s="70" t="s">
        <v>611</v>
      </c>
      <c r="AP33" s="34" t="s">
        <v>228</v>
      </c>
      <c r="AQ33" s="32" t="s">
        <v>229</v>
      </c>
      <c r="AR33" s="32"/>
    </row>
    <row r="34" spans="1:44" ht="63.75" hidden="1">
      <c r="A34" s="72" t="s">
        <v>211</v>
      </c>
      <c r="B34" s="32" t="s">
        <v>20</v>
      </c>
      <c r="C34" s="32" t="s">
        <v>30</v>
      </c>
      <c r="D34" s="32" t="s">
        <v>712</v>
      </c>
      <c r="E34" s="40" t="s">
        <v>209</v>
      </c>
      <c r="F34" s="75" t="s">
        <v>237</v>
      </c>
      <c r="G34" s="49">
        <v>79694258</v>
      </c>
      <c r="H34" s="47"/>
      <c r="I34" s="49"/>
      <c r="J34" s="49"/>
      <c r="K34" s="49"/>
      <c r="L34" s="35"/>
      <c r="M34" s="34"/>
      <c r="N34" s="34"/>
      <c r="O34" s="34"/>
      <c r="P34" s="40" t="s">
        <v>714</v>
      </c>
      <c r="Q34" s="36">
        <v>43504</v>
      </c>
      <c r="R34" s="36">
        <v>43508</v>
      </c>
      <c r="S34" s="36">
        <v>43749</v>
      </c>
      <c r="T34" s="49">
        <v>240</v>
      </c>
      <c r="U34" s="57">
        <v>38400000</v>
      </c>
      <c r="V34" s="57">
        <v>4800000</v>
      </c>
      <c r="W34" s="62">
        <v>367</v>
      </c>
      <c r="X34" s="36">
        <v>43504</v>
      </c>
      <c r="Y34" s="62">
        <v>386</v>
      </c>
      <c r="Z34" s="36" t="s">
        <v>173</v>
      </c>
      <c r="AA34" s="65">
        <v>1549</v>
      </c>
      <c r="AB34" s="36" t="s">
        <v>182</v>
      </c>
      <c r="AC34" s="67"/>
      <c r="AD34" s="67"/>
      <c r="AE34" s="67"/>
      <c r="AF34" s="67"/>
      <c r="AG34" s="67"/>
      <c r="AH34" s="67"/>
      <c r="AI34" s="67"/>
      <c r="AJ34" s="67"/>
      <c r="AK34" s="67"/>
      <c r="AL34" s="69">
        <f t="shared" si="0"/>
        <v>38400000</v>
      </c>
      <c r="AM34" s="70" t="s">
        <v>238</v>
      </c>
      <c r="AN34" s="81" t="s">
        <v>641</v>
      </c>
      <c r="AO34" s="70" t="s">
        <v>624</v>
      </c>
      <c r="AP34" s="34" t="s">
        <v>228</v>
      </c>
      <c r="AQ34" s="32" t="s">
        <v>229</v>
      </c>
      <c r="AR34" s="32"/>
    </row>
    <row r="35" spans="1:44" ht="191.25" hidden="1">
      <c r="A35" s="72" t="s">
        <v>221</v>
      </c>
      <c r="B35" s="32" t="s">
        <v>20</v>
      </c>
      <c r="C35" s="32" t="s">
        <v>30</v>
      </c>
      <c r="D35" s="32" t="s">
        <v>720</v>
      </c>
      <c r="E35" s="40" t="s">
        <v>219</v>
      </c>
      <c r="F35" s="75" t="s">
        <v>237</v>
      </c>
      <c r="G35" s="49">
        <v>80139417</v>
      </c>
      <c r="H35" s="47"/>
      <c r="I35" s="49"/>
      <c r="J35" s="49"/>
      <c r="K35" s="49"/>
      <c r="L35" s="35"/>
      <c r="M35" s="34"/>
      <c r="N35" s="34"/>
      <c r="O35" s="34"/>
      <c r="P35" s="40" t="s">
        <v>220</v>
      </c>
      <c r="Q35" s="36">
        <v>43504</v>
      </c>
      <c r="R35" s="36">
        <v>43504</v>
      </c>
      <c r="S35" s="36">
        <v>43868</v>
      </c>
      <c r="T35" s="49">
        <v>360</v>
      </c>
      <c r="U35" s="57">
        <v>25668000</v>
      </c>
      <c r="V35" s="57">
        <f t="shared" ref="V35:V37" si="2">(U35/T35)*30</f>
        <v>2139000</v>
      </c>
      <c r="W35" s="62">
        <v>375</v>
      </c>
      <c r="X35" s="36">
        <v>43504</v>
      </c>
      <c r="Y35" s="62">
        <v>397</v>
      </c>
      <c r="Z35" s="34" t="s">
        <v>280</v>
      </c>
      <c r="AA35" s="65">
        <v>1544</v>
      </c>
      <c r="AB35" s="34" t="s">
        <v>281</v>
      </c>
      <c r="AC35" s="67"/>
      <c r="AD35" s="67"/>
      <c r="AE35" s="67"/>
      <c r="AF35" s="67"/>
      <c r="AG35" s="67"/>
      <c r="AH35" s="67"/>
      <c r="AI35" s="67"/>
      <c r="AJ35" s="67"/>
      <c r="AK35" s="67"/>
      <c r="AL35" s="69">
        <f t="shared" si="0"/>
        <v>25668000</v>
      </c>
      <c r="AM35" s="70" t="s">
        <v>260</v>
      </c>
      <c r="AN35" s="71" t="s">
        <v>443</v>
      </c>
      <c r="AO35" s="92" t="s">
        <v>287</v>
      </c>
      <c r="AP35" s="34" t="s">
        <v>228</v>
      </c>
      <c r="AQ35" s="32" t="s">
        <v>229</v>
      </c>
      <c r="AR35" s="32"/>
    </row>
    <row r="36" spans="1:44" ht="63.75" hidden="1">
      <c r="A36" s="72" t="s">
        <v>227</v>
      </c>
      <c r="B36" s="32" t="s">
        <v>20</v>
      </c>
      <c r="C36" s="32" t="s">
        <v>30</v>
      </c>
      <c r="D36" s="32" t="s">
        <v>759</v>
      </c>
      <c r="E36" s="40" t="s">
        <v>226</v>
      </c>
      <c r="F36" s="75" t="s">
        <v>237</v>
      </c>
      <c r="G36" s="49">
        <v>1101175034</v>
      </c>
      <c r="H36" s="47"/>
      <c r="I36" s="49"/>
      <c r="J36" s="49"/>
      <c r="K36" s="49"/>
      <c r="L36" s="35"/>
      <c r="M36" s="34"/>
      <c r="N36" s="34"/>
      <c r="O36" s="34"/>
      <c r="P36" s="40" t="s">
        <v>185</v>
      </c>
      <c r="Q36" s="36">
        <v>43504</v>
      </c>
      <c r="R36" s="36">
        <v>43508</v>
      </c>
      <c r="S36" s="36">
        <v>43749</v>
      </c>
      <c r="T36" s="49">
        <v>240</v>
      </c>
      <c r="U36" s="57">
        <v>38400000</v>
      </c>
      <c r="V36" s="57">
        <f t="shared" si="2"/>
        <v>4800000</v>
      </c>
      <c r="W36" s="62">
        <v>372</v>
      </c>
      <c r="X36" s="36">
        <v>43504</v>
      </c>
      <c r="Y36" s="62">
        <v>378</v>
      </c>
      <c r="Z36" s="36" t="s">
        <v>173</v>
      </c>
      <c r="AA36" s="65">
        <v>1549</v>
      </c>
      <c r="AB36" s="36" t="s">
        <v>182</v>
      </c>
      <c r="AC36" s="67"/>
      <c r="AD36" s="67"/>
      <c r="AE36" s="67"/>
      <c r="AF36" s="67"/>
      <c r="AG36" s="67"/>
      <c r="AH36" s="67"/>
      <c r="AI36" s="67"/>
      <c r="AJ36" s="67"/>
      <c r="AK36" s="67"/>
      <c r="AL36" s="69">
        <f t="shared" si="0"/>
        <v>38400000</v>
      </c>
      <c r="AM36" s="70" t="s">
        <v>238</v>
      </c>
      <c r="AN36" s="81" t="s">
        <v>641</v>
      </c>
      <c r="AO36" s="70" t="s">
        <v>624</v>
      </c>
      <c r="AP36" s="34" t="s">
        <v>228</v>
      </c>
      <c r="AQ36" s="32" t="s">
        <v>229</v>
      </c>
      <c r="AR36" s="32"/>
    </row>
    <row r="37" spans="1:44" ht="63.75" hidden="1">
      <c r="A37" s="72" t="s">
        <v>234</v>
      </c>
      <c r="B37" s="32" t="s">
        <v>20</v>
      </c>
      <c r="C37" s="32" t="s">
        <v>30</v>
      </c>
      <c r="D37" s="32" t="s">
        <v>775</v>
      </c>
      <c r="E37" s="40" t="s">
        <v>776</v>
      </c>
      <c r="F37" s="75" t="s">
        <v>237</v>
      </c>
      <c r="G37" s="49">
        <v>1010208044</v>
      </c>
      <c r="H37" s="47"/>
      <c r="I37" s="49"/>
      <c r="J37" s="49"/>
      <c r="K37" s="49"/>
      <c r="L37" s="35"/>
      <c r="M37" s="34"/>
      <c r="N37" s="34"/>
      <c r="O37" s="34"/>
      <c r="P37" s="40" t="s">
        <v>233</v>
      </c>
      <c r="Q37" s="36">
        <v>43504</v>
      </c>
      <c r="R37" s="36">
        <v>43508</v>
      </c>
      <c r="S37" s="36">
        <v>43749</v>
      </c>
      <c r="T37" s="49">
        <v>240</v>
      </c>
      <c r="U37" s="57">
        <v>38400000</v>
      </c>
      <c r="V37" s="57">
        <f t="shared" si="2"/>
        <v>4800000</v>
      </c>
      <c r="W37" s="62">
        <v>378</v>
      </c>
      <c r="X37" s="36">
        <v>43507</v>
      </c>
      <c r="Y37" s="62">
        <v>381</v>
      </c>
      <c r="Z37" s="36" t="s">
        <v>173</v>
      </c>
      <c r="AA37" s="65">
        <v>1549</v>
      </c>
      <c r="AB37" s="36" t="s">
        <v>182</v>
      </c>
      <c r="AC37" s="67"/>
      <c r="AD37" s="67"/>
      <c r="AE37" s="67"/>
      <c r="AF37" s="67"/>
      <c r="AG37" s="67"/>
      <c r="AH37" s="67"/>
      <c r="AI37" s="67"/>
      <c r="AJ37" s="67"/>
      <c r="AK37" s="67"/>
      <c r="AL37" s="69">
        <f t="shared" si="0"/>
        <v>38400000</v>
      </c>
      <c r="AM37" s="70" t="s">
        <v>238</v>
      </c>
      <c r="AN37" s="81" t="s">
        <v>641</v>
      </c>
      <c r="AO37" s="70" t="s">
        <v>624</v>
      </c>
      <c r="AP37" s="34" t="s">
        <v>228</v>
      </c>
      <c r="AQ37" s="32" t="s">
        <v>229</v>
      </c>
      <c r="AR37" s="32"/>
    </row>
    <row r="38" spans="1:44" ht="25.5" hidden="1">
      <c r="A38" s="74" t="s">
        <v>243</v>
      </c>
      <c r="B38" s="74" t="s">
        <v>20</v>
      </c>
      <c r="C38" s="74" t="s">
        <v>30</v>
      </c>
      <c r="D38" s="74"/>
      <c r="E38" s="78" t="s">
        <v>791</v>
      </c>
      <c r="F38" s="75" t="s">
        <v>237</v>
      </c>
      <c r="G38" s="93"/>
      <c r="H38" s="94"/>
      <c r="I38" s="93"/>
      <c r="J38" s="93"/>
      <c r="K38" s="93"/>
      <c r="L38" s="79"/>
      <c r="M38" s="77"/>
      <c r="N38" s="77"/>
      <c r="O38" s="77"/>
      <c r="P38" s="78" t="s">
        <v>791</v>
      </c>
      <c r="Q38" s="80"/>
      <c r="R38" s="80"/>
      <c r="S38" s="80"/>
      <c r="T38" s="93"/>
      <c r="U38" s="95"/>
      <c r="V38" s="95"/>
      <c r="W38" s="96"/>
      <c r="X38" s="97"/>
      <c r="Y38" s="96"/>
      <c r="Z38" s="80"/>
      <c r="AA38" s="98"/>
      <c r="AB38" s="80"/>
      <c r="AC38" s="99"/>
      <c r="AD38" s="99"/>
      <c r="AE38" s="99"/>
      <c r="AF38" s="99"/>
      <c r="AG38" s="99"/>
      <c r="AH38" s="99"/>
      <c r="AI38" s="99"/>
      <c r="AJ38" s="99"/>
      <c r="AK38" s="99"/>
      <c r="AL38" s="69">
        <f t="shared" si="0"/>
        <v>0</v>
      </c>
      <c r="AM38" s="100"/>
      <c r="AN38" s="100"/>
      <c r="AO38" s="100"/>
      <c r="AP38" s="77" t="s">
        <v>244</v>
      </c>
      <c r="AQ38" s="74" t="s">
        <v>229</v>
      </c>
      <c r="AR38" s="74"/>
    </row>
    <row r="39" spans="1:44" ht="63.75" hidden="1">
      <c r="A39" s="72" t="s">
        <v>253</v>
      </c>
      <c r="B39" s="32" t="s">
        <v>20</v>
      </c>
      <c r="C39" s="32" t="s">
        <v>30</v>
      </c>
      <c r="D39" s="32" t="s">
        <v>837</v>
      </c>
      <c r="E39" s="40" t="s">
        <v>249</v>
      </c>
      <c r="F39" s="75" t="s">
        <v>237</v>
      </c>
      <c r="G39" s="49">
        <v>52087528</v>
      </c>
      <c r="H39" s="47"/>
      <c r="I39" s="49"/>
      <c r="J39" s="49"/>
      <c r="K39" s="49"/>
      <c r="L39" s="35"/>
      <c r="M39" s="34"/>
      <c r="N39" s="34"/>
      <c r="O39" s="34"/>
      <c r="P39" s="35" t="s">
        <v>251</v>
      </c>
      <c r="Q39" s="36">
        <v>43504</v>
      </c>
      <c r="R39" s="36">
        <v>43516</v>
      </c>
      <c r="S39" s="36">
        <v>43757</v>
      </c>
      <c r="T39" s="49">
        <v>240</v>
      </c>
      <c r="U39" s="57">
        <v>38400000</v>
      </c>
      <c r="V39" s="57">
        <f t="shared" ref="V39:V44" si="3">(U39/T39)*30</f>
        <v>4800000</v>
      </c>
      <c r="W39" s="62">
        <v>371</v>
      </c>
      <c r="X39" s="36">
        <v>43504</v>
      </c>
      <c r="Y39" s="62">
        <v>380</v>
      </c>
      <c r="Z39" s="36" t="s">
        <v>173</v>
      </c>
      <c r="AA39" s="65">
        <v>1549</v>
      </c>
      <c r="AB39" s="36" t="s">
        <v>182</v>
      </c>
      <c r="AC39" s="67"/>
      <c r="AD39" s="67"/>
      <c r="AE39" s="67"/>
      <c r="AF39" s="67"/>
      <c r="AG39" s="67"/>
      <c r="AH39" s="67"/>
      <c r="AI39" s="67"/>
      <c r="AJ39" s="67"/>
      <c r="AK39" s="67"/>
      <c r="AL39" s="69">
        <f t="shared" si="0"/>
        <v>38400000</v>
      </c>
      <c r="AM39" s="70" t="s">
        <v>238</v>
      </c>
      <c r="AN39" s="81" t="s">
        <v>641</v>
      </c>
      <c r="AO39" s="70" t="s">
        <v>624</v>
      </c>
      <c r="AP39" s="34" t="s">
        <v>228</v>
      </c>
      <c r="AQ39" s="32" t="s">
        <v>229</v>
      </c>
      <c r="AR39" s="32"/>
    </row>
    <row r="40" spans="1:44" ht="63.75" hidden="1">
      <c r="A40" s="72" t="s">
        <v>258</v>
      </c>
      <c r="B40" s="32" t="s">
        <v>20</v>
      </c>
      <c r="C40" s="32" t="s">
        <v>30</v>
      </c>
      <c r="D40" s="32" t="s">
        <v>854</v>
      </c>
      <c r="E40" s="82" t="s">
        <v>855</v>
      </c>
      <c r="F40" s="75" t="s">
        <v>237</v>
      </c>
      <c r="G40" s="83">
        <v>79572785</v>
      </c>
      <c r="H40" s="47"/>
      <c r="I40" s="49"/>
      <c r="J40" s="49"/>
      <c r="K40" s="49"/>
      <c r="L40" s="40" t="s">
        <v>256</v>
      </c>
      <c r="M40" s="83" t="s">
        <v>273</v>
      </c>
      <c r="N40" s="75">
        <v>20796928</v>
      </c>
      <c r="O40" s="53">
        <v>43543</v>
      </c>
      <c r="P40" s="35" t="s">
        <v>714</v>
      </c>
      <c r="Q40" s="36">
        <v>43504</v>
      </c>
      <c r="R40" s="36">
        <v>43515</v>
      </c>
      <c r="S40" s="36">
        <v>43756</v>
      </c>
      <c r="T40" s="49">
        <v>240</v>
      </c>
      <c r="U40" s="57">
        <v>38400000</v>
      </c>
      <c r="V40" s="57">
        <f t="shared" si="3"/>
        <v>4800000</v>
      </c>
      <c r="W40" s="62">
        <v>448</v>
      </c>
      <c r="X40" s="36">
        <v>43511</v>
      </c>
      <c r="Y40" s="62">
        <v>383</v>
      </c>
      <c r="Z40" s="36" t="s">
        <v>173</v>
      </c>
      <c r="AA40" s="65">
        <v>1549</v>
      </c>
      <c r="AB40" s="36" t="s">
        <v>182</v>
      </c>
      <c r="AC40" s="67"/>
      <c r="AD40" s="67"/>
      <c r="AE40" s="67"/>
      <c r="AF40" s="67"/>
      <c r="AG40" s="67"/>
      <c r="AH40" s="67"/>
      <c r="AI40" s="67"/>
      <c r="AJ40" s="67"/>
      <c r="AK40" s="67"/>
      <c r="AL40" s="69">
        <f t="shared" si="0"/>
        <v>38400000</v>
      </c>
      <c r="AM40" s="70" t="s">
        <v>238</v>
      </c>
      <c r="AN40" s="81" t="s">
        <v>641</v>
      </c>
      <c r="AO40" s="70" t="s">
        <v>624</v>
      </c>
      <c r="AP40" s="34" t="s">
        <v>228</v>
      </c>
      <c r="AQ40" s="32" t="s">
        <v>229</v>
      </c>
      <c r="AR40" s="32"/>
    </row>
    <row r="41" spans="1:44" ht="63.75" hidden="1">
      <c r="A41" s="72" t="s">
        <v>265</v>
      </c>
      <c r="B41" s="86" t="s">
        <v>20</v>
      </c>
      <c r="C41" s="86" t="s">
        <v>30</v>
      </c>
      <c r="D41" s="86" t="s">
        <v>863</v>
      </c>
      <c r="E41" s="103" t="s">
        <v>263</v>
      </c>
      <c r="F41" s="75" t="s">
        <v>237</v>
      </c>
      <c r="G41" s="106">
        <v>80068286</v>
      </c>
      <c r="H41" s="107"/>
      <c r="I41" s="106"/>
      <c r="J41" s="106"/>
      <c r="K41" s="106"/>
      <c r="L41" s="104"/>
      <c r="M41" s="102"/>
      <c r="N41" s="102"/>
      <c r="O41" s="102"/>
      <c r="P41" s="103" t="s">
        <v>264</v>
      </c>
      <c r="Q41" s="36">
        <v>43504</v>
      </c>
      <c r="R41" s="36">
        <v>43508</v>
      </c>
      <c r="S41" s="36">
        <v>43749</v>
      </c>
      <c r="T41" s="49">
        <v>240</v>
      </c>
      <c r="U41" s="57">
        <v>41997312</v>
      </c>
      <c r="V41" s="57">
        <f t="shared" si="3"/>
        <v>5249664</v>
      </c>
      <c r="W41" s="62">
        <v>370</v>
      </c>
      <c r="X41" s="73">
        <v>43504</v>
      </c>
      <c r="Y41" s="62">
        <v>403</v>
      </c>
      <c r="Z41" s="36" t="s">
        <v>173</v>
      </c>
      <c r="AA41" s="65">
        <v>1549</v>
      </c>
      <c r="AB41" s="36" t="s">
        <v>182</v>
      </c>
      <c r="AC41" s="67"/>
      <c r="AD41" s="67"/>
      <c r="AE41" s="67"/>
      <c r="AF41" s="67"/>
      <c r="AG41" s="67"/>
      <c r="AH41" s="67"/>
      <c r="AI41" s="67"/>
      <c r="AJ41" s="67"/>
      <c r="AK41" s="67"/>
      <c r="AL41" s="69">
        <f t="shared" si="0"/>
        <v>41997312</v>
      </c>
      <c r="AM41" s="70" t="s">
        <v>238</v>
      </c>
      <c r="AN41" s="81" t="s">
        <v>641</v>
      </c>
      <c r="AO41" s="70" t="s">
        <v>624</v>
      </c>
      <c r="AP41" s="34" t="s">
        <v>228</v>
      </c>
      <c r="AQ41" s="32" t="s">
        <v>229</v>
      </c>
      <c r="AR41" s="32"/>
    </row>
    <row r="42" spans="1:44" ht="89.25" hidden="1">
      <c r="A42" s="72" t="s">
        <v>279</v>
      </c>
      <c r="B42" s="32" t="s">
        <v>20</v>
      </c>
      <c r="C42" s="32" t="s">
        <v>30</v>
      </c>
      <c r="D42" s="32" t="s">
        <v>885</v>
      </c>
      <c r="E42" s="40" t="s">
        <v>277</v>
      </c>
      <c r="F42" s="75" t="s">
        <v>237</v>
      </c>
      <c r="G42" s="49">
        <v>42158802</v>
      </c>
      <c r="H42" s="47"/>
      <c r="I42" s="49"/>
      <c r="J42" s="49"/>
      <c r="K42" s="49"/>
      <c r="L42" s="35"/>
      <c r="M42" s="34"/>
      <c r="N42" s="34"/>
      <c r="O42" s="34"/>
      <c r="P42" s="35" t="s">
        <v>278</v>
      </c>
      <c r="Q42" s="36">
        <v>43507</v>
      </c>
      <c r="R42" s="36">
        <v>43510</v>
      </c>
      <c r="S42" s="36">
        <v>43751</v>
      </c>
      <c r="T42" s="49">
        <v>240</v>
      </c>
      <c r="U42" s="57">
        <v>62936816</v>
      </c>
      <c r="V42" s="57">
        <f t="shared" si="3"/>
        <v>7867102</v>
      </c>
      <c r="W42" s="62">
        <v>437</v>
      </c>
      <c r="X42" s="36">
        <v>43509</v>
      </c>
      <c r="Y42" s="62">
        <v>290</v>
      </c>
      <c r="Z42" s="36" t="s">
        <v>173</v>
      </c>
      <c r="AA42" s="65">
        <v>1549</v>
      </c>
      <c r="AB42" s="36" t="s">
        <v>182</v>
      </c>
      <c r="AC42" s="67"/>
      <c r="AD42" s="67"/>
      <c r="AE42" s="67"/>
      <c r="AF42" s="67"/>
      <c r="AG42" s="67"/>
      <c r="AH42" s="67"/>
      <c r="AI42" s="67"/>
      <c r="AJ42" s="67"/>
      <c r="AK42" s="67"/>
      <c r="AL42" s="69">
        <f t="shared" si="0"/>
        <v>62936816</v>
      </c>
      <c r="AM42" s="70" t="s">
        <v>238</v>
      </c>
      <c r="AN42" s="71" t="s">
        <v>239</v>
      </c>
      <c r="AO42" s="70" t="s">
        <v>240</v>
      </c>
      <c r="AP42" s="34" t="s">
        <v>228</v>
      </c>
      <c r="AQ42" s="32" t="s">
        <v>229</v>
      </c>
      <c r="AR42" s="32"/>
    </row>
    <row r="43" spans="1:44" ht="89.25" hidden="1">
      <c r="A43" s="72" t="s">
        <v>290</v>
      </c>
      <c r="B43" s="32" t="s">
        <v>20</v>
      </c>
      <c r="C43" s="32" t="s">
        <v>30</v>
      </c>
      <c r="D43" s="32" t="s">
        <v>898</v>
      </c>
      <c r="E43" s="40" t="s">
        <v>900</v>
      </c>
      <c r="F43" s="75" t="s">
        <v>237</v>
      </c>
      <c r="G43" s="49">
        <v>17323378</v>
      </c>
      <c r="H43" s="47"/>
      <c r="I43" s="49"/>
      <c r="J43" s="49"/>
      <c r="K43" s="49"/>
      <c r="L43" s="35"/>
      <c r="M43" s="34"/>
      <c r="N43" s="34"/>
      <c r="O43" s="34"/>
      <c r="P43" s="40" t="s">
        <v>288</v>
      </c>
      <c r="Q43" s="36">
        <v>43504</v>
      </c>
      <c r="R43" s="36">
        <v>43507</v>
      </c>
      <c r="S43" s="36">
        <v>43748</v>
      </c>
      <c r="T43" s="49">
        <v>240</v>
      </c>
      <c r="U43" s="57">
        <v>23200000</v>
      </c>
      <c r="V43" s="57">
        <f t="shared" si="3"/>
        <v>2900000</v>
      </c>
      <c r="W43" s="62">
        <v>380</v>
      </c>
      <c r="X43" s="73">
        <v>43507</v>
      </c>
      <c r="Y43" s="62">
        <v>367</v>
      </c>
      <c r="Z43" s="36" t="s">
        <v>173</v>
      </c>
      <c r="AA43" s="65">
        <v>1549</v>
      </c>
      <c r="AB43" s="36" t="s">
        <v>182</v>
      </c>
      <c r="AC43" s="67"/>
      <c r="AD43" s="67"/>
      <c r="AE43" s="67"/>
      <c r="AF43" s="67"/>
      <c r="AG43" s="67"/>
      <c r="AH43" s="67"/>
      <c r="AI43" s="67"/>
      <c r="AJ43" s="67"/>
      <c r="AK43" s="67"/>
      <c r="AL43" s="69">
        <f t="shared" si="0"/>
        <v>23200000</v>
      </c>
      <c r="AM43" s="70" t="s">
        <v>260</v>
      </c>
      <c r="AN43" s="81" t="s">
        <v>134</v>
      </c>
      <c r="AO43" s="70" t="s">
        <v>774</v>
      </c>
      <c r="AP43" s="34" t="s">
        <v>228</v>
      </c>
      <c r="AQ43" s="32" t="s">
        <v>229</v>
      </c>
      <c r="AR43" s="32"/>
    </row>
    <row r="44" spans="1:44" ht="76.5" hidden="1">
      <c r="A44" s="72" t="s">
        <v>299</v>
      </c>
      <c r="B44" s="32" t="s">
        <v>20</v>
      </c>
      <c r="C44" s="32" t="s">
        <v>30</v>
      </c>
      <c r="D44" s="32" t="s">
        <v>918</v>
      </c>
      <c r="E44" s="40" t="s">
        <v>297</v>
      </c>
      <c r="F44" s="75" t="s">
        <v>237</v>
      </c>
      <c r="G44" s="49">
        <v>1082899232</v>
      </c>
      <c r="H44" s="47"/>
      <c r="I44" s="49"/>
      <c r="J44" s="49"/>
      <c r="K44" s="49"/>
      <c r="L44" s="35"/>
      <c r="M44" s="34"/>
      <c r="N44" s="34"/>
      <c r="O44" s="34"/>
      <c r="P44" s="40" t="s">
        <v>298</v>
      </c>
      <c r="Q44" s="36">
        <v>43504</v>
      </c>
      <c r="R44" s="36">
        <v>43504</v>
      </c>
      <c r="S44" s="36">
        <v>43745</v>
      </c>
      <c r="T44" s="49">
        <v>240</v>
      </c>
      <c r="U44" s="57">
        <v>48800000</v>
      </c>
      <c r="V44" s="57">
        <f t="shared" si="3"/>
        <v>6100000</v>
      </c>
      <c r="W44" s="62">
        <v>369</v>
      </c>
      <c r="X44" s="73">
        <v>43504</v>
      </c>
      <c r="Y44" s="62">
        <v>319</v>
      </c>
      <c r="Z44" s="36" t="s">
        <v>173</v>
      </c>
      <c r="AA44" s="65">
        <v>1549</v>
      </c>
      <c r="AB44" s="36" t="s">
        <v>182</v>
      </c>
      <c r="AC44" s="67"/>
      <c r="AD44" s="67"/>
      <c r="AE44" s="67"/>
      <c r="AF44" s="67"/>
      <c r="AG44" s="67"/>
      <c r="AH44" s="67"/>
      <c r="AI44" s="67"/>
      <c r="AJ44" s="67"/>
      <c r="AK44" s="67"/>
      <c r="AL44" s="69">
        <f t="shared" si="0"/>
        <v>48800000</v>
      </c>
      <c r="AM44" s="70" t="s">
        <v>238</v>
      </c>
      <c r="AN44" s="70" t="s">
        <v>239</v>
      </c>
      <c r="AO44" s="70" t="s">
        <v>382</v>
      </c>
      <c r="AP44" s="34" t="s">
        <v>228</v>
      </c>
      <c r="AQ44" s="32" t="s">
        <v>229</v>
      </c>
      <c r="AR44" s="32"/>
    </row>
    <row r="45" spans="1:44" ht="25.5" hidden="1">
      <c r="A45" s="74" t="s">
        <v>302</v>
      </c>
      <c r="B45" s="74" t="s">
        <v>20</v>
      </c>
      <c r="C45" s="74" t="s">
        <v>30</v>
      </c>
      <c r="D45" s="74"/>
      <c r="E45" s="78" t="s">
        <v>791</v>
      </c>
      <c r="F45" s="75" t="s">
        <v>237</v>
      </c>
      <c r="G45" s="93"/>
      <c r="H45" s="94"/>
      <c r="I45" s="93"/>
      <c r="J45" s="93"/>
      <c r="K45" s="93"/>
      <c r="L45" s="79"/>
      <c r="M45" s="77"/>
      <c r="N45" s="77"/>
      <c r="O45" s="77"/>
      <c r="P45" s="78" t="s">
        <v>791</v>
      </c>
      <c r="Q45" s="80"/>
      <c r="R45" s="80"/>
      <c r="S45" s="80"/>
      <c r="T45" s="93"/>
      <c r="U45" s="95"/>
      <c r="V45" s="95"/>
      <c r="W45" s="96"/>
      <c r="X45" s="97"/>
      <c r="Y45" s="96"/>
      <c r="Z45" s="80"/>
      <c r="AA45" s="98"/>
      <c r="AB45" s="80"/>
      <c r="AC45" s="99"/>
      <c r="AD45" s="99"/>
      <c r="AE45" s="99"/>
      <c r="AF45" s="99"/>
      <c r="AG45" s="99"/>
      <c r="AH45" s="99"/>
      <c r="AI45" s="99"/>
      <c r="AJ45" s="99"/>
      <c r="AK45" s="99"/>
      <c r="AL45" s="69">
        <f t="shared" si="0"/>
        <v>0</v>
      </c>
      <c r="AM45" s="100" t="s">
        <v>238</v>
      </c>
      <c r="AN45" s="100"/>
      <c r="AO45" s="100"/>
      <c r="AP45" s="77" t="s">
        <v>244</v>
      </c>
      <c r="AQ45" s="74" t="s">
        <v>229</v>
      </c>
      <c r="AR45" s="74"/>
    </row>
    <row r="46" spans="1:44" ht="63.75" hidden="1">
      <c r="A46" s="72" t="s">
        <v>310</v>
      </c>
      <c r="B46" s="32" t="s">
        <v>20</v>
      </c>
      <c r="C46" s="32" t="s">
        <v>30</v>
      </c>
      <c r="D46" s="32" t="s">
        <v>939</v>
      </c>
      <c r="E46" s="40" t="s">
        <v>307</v>
      </c>
      <c r="F46" s="75" t="s">
        <v>237</v>
      </c>
      <c r="G46" s="49">
        <v>19338480</v>
      </c>
      <c r="H46" s="47"/>
      <c r="I46" s="49"/>
      <c r="J46" s="49"/>
      <c r="K46" s="49"/>
      <c r="L46" s="35"/>
      <c r="M46" s="34"/>
      <c r="N46" s="34"/>
      <c r="O46" s="34"/>
      <c r="P46" s="40" t="s">
        <v>314</v>
      </c>
      <c r="Q46" s="36">
        <v>43507</v>
      </c>
      <c r="R46" s="36">
        <v>43507</v>
      </c>
      <c r="S46" s="36">
        <v>43748</v>
      </c>
      <c r="T46" s="49">
        <v>240</v>
      </c>
      <c r="U46" s="57">
        <v>43200000</v>
      </c>
      <c r="V46" s="57">
        <v>5400000</v>
      </c>
      <c r="W46" s="62">
        <v>381</v>
      </c>
      <c r="X46" s="36">
        <v>43507</v>
      </c>
      <c r="Y46" s="62">
        <v>395</v>
      </c>
      <c r="Z46" s="36" t="s">
        <v>173</v>
      </c>
      <c r="AA46" s="65">
        <v>1549</v>
      </c>
      <c r="AB46" s="36" t="s">
        <v>182</v>
      </c>
      <c r="AC46" s="67"/>
      <c r="AD46" s="67"/>
      <c r="AE46" s="67"/>
      <c r="AF46" s="67"/>
      <c r="AG46" s="67"/>
      <c r="AH46" s="67"/>
      <c r="AI46" s="67"/>
      <c r="AJ46" s="67"/>
      <c r="AK46" s="67"/>
      <c r="AL46" s="69">
        <f t="shared" si="0"/>
        <v>43200000</v>
      </c>
      <c r="AM46" s="70" t="s">
        <v>238</v>
      </c>
      <c r="AN46" s="71" t="s">
        <v>946</v>
      </c>
      <c r="AO46" s="111" t="s">
        <v>948</v>
      </c>
      <c r="AP46" s="34" t="s">
        <v>228</v>
      </c>
      <c r="AQ46" s="32" t="s">
        <v>229</v>
      </c>
      <c r="AR46" s="32"/>
    </row>
    <row r="47" spans="1:44" ht="63.75" hidden="1">
      <c r="A47" s="72" t="s">
        <v>315</v>
      </c>
      <c r="B47" s="32" t="s">
        <v>20</v>
      </c>
      <c r="C47" s="32" t="s">
        <v>30</v>
      </c>
      <c r="D47" s="32" t="s">
        <v>939</v>
      </c>
      <c r="E47" s="40" t="s">
        <v>313</v>
      </c>
      <c r="F47" s="75" t="s">
        <v>237</v>
      </c>
      <c r="G47" s="49">
        <v>79347561</v>
      </c>
      <c r="H47" s="47"/>
      <c r="I47" s="49"/>
      <c r="J47" s="49"/>
      <c r="K47" s="49"/>
      <c r="L47" s="35"/>
      <c r="M47" s="34"/>
      <c r="N47" s="34"/>
      <c r="O47" s="34"/>
      <c r="P47" s="35" t="s">
        <v>314</v>
      </c>
      <c r="Q47" s="36">
        <v>43507</v>
      </c>
      <c r="R47" s="36">
        <v>43508</v>
      </c>
      <c r="S47" s="36">
        <v>43749</v>
      </c>
      <c r="T47" s="49">
        <v>240</v>
      </c>
      <c r="U47" s="57">
        <v>43200000</v>
      </c>
      <c r="V47" s="57">
        <f>(U47/T47)*30</f>
        <v>5400000</v>
      </c>
      <c r="W47" s="62">
        <v>398</v>
      </c>
      <c r="X47" s="36">
        <v>43508</v>
      </c>
      <c r="Y47" s="62">
        <v>387</v>
      </c>
      <c r="Z47" s="36" t="s">
        <v>173</v>
      </c>
      <c r="AA47" s="65">
        <v>1549</v>
      </c>
      <c r="AB47" s="36" t="s">
        <v>182</v>
      </c>
      <c r="AC47" s="67"/>
      <c r="AD47" s="67"/>
      <c r="AE47" s="67"/>
      <c r="AF47" s="67"/>
      <c r="AG47" s="67"/>
      <c r="AH47" s="67"/>
      <c r="AI47" s="67"/>
      <c r="AJ47" s="67"/>
      <c r="AK47" s="67"/>
      <c r="AL47" s="69">
        <f t="shared" si="0"/>
        <v>43200000</v>
      </c>
      <c r="AM47" s="70" t="s">
        <v>238</v>
      </c>
      <c r="AN47" s="71" t="s">
        <v>965</v>
      </c>
      <c r="AO47" s="70" t="s">
        <v>948</v>
      </c>
      <c r="AP47" s="34" t="s">
        <v>228</v>
      </c>
      <c r="AQ47" s="32" t="s">
        <v>229</v>
      </c>
      <c r="AR47" s="32"/>
    </row>
    <row r="48" spans="1:44" ht="178.5" hidden="1">
      <c r="A48" s="72" t="s">
        <v>321</v>
      </c>
      <c r="B48" s="32" t="s">
        <v>20</v>
      </c>
      <c r="C48" s="32" t="s">
        <v>30</v>
      </c>
      <c r="D48" s="32" t="s">
        <v>968</v>
      </c>
      <c r="E48" s="40" t="s">
        <v>319</v>
      </c>
      <c r="F48" s="75" t="s">
        <v>237</v>
      </c>
      <c r="G48" s="49">
        <v>1026277883</v>
      </c>
      <c r="H48" s="47"/>
      <c r="I48" s="49"/>
      <c r="J48" s="49"/>
      <c r="K48" s="49"/>
      <c r="L48" s="35"/>
      <c r="M48" s="34"/>
      <c r="N48" s="34"/>
      <c r="O48" s="34"/>
      <c r="P48" s="40" t="s">
        <v>320</v>
      </c>
      <c r="Q48" s="36">
        <v>43504</v>
      </c>
      <c r="R48" s="36">
        <v>43508</v>
      </c>
      <c r="S48" s="53">
        <v>43872</v>
      </c>
      <c r="T48" s="49">
        <v>360</v>
      </c>
      <c r="U48" s="57">
        <v>57000000</v>
      </c>
      <c r="V48" s="57">
        <v>4750000</v>
      </c>
      <c r="W48" s="62">
        <v>373</v>
      </c>
      <c r="X48" s="36">
        <v>43504</v>
      </c>
      <c r="Y48" s="62">
        <v>357</v>
      </c>
      <c r="Z48" s="36" t="s">
        <v>600</v>
      </c>
      <c r="AA48" s="65">
        <v>1536</v>
      </c>
      <c r="AB48" s="36" t="s">
        <v>602</v>
      </c>
      <c r="AC48" s="67"/>
      <c r="AD48" s="67"/>
      <c r="AE48" s="67"/>
      <c r="AF48" s="67"/>
      <c r="AG48" s="67"/>
      <c r="AH48" s="67"/>
      <c r="AI48" s="67"/>
      <c r="AJ48" s="67"/>
      <c r="AK48" s="67"/>
      <c r="AL48" s="69">
        <f t="shared" si="0"/>
        <v>57000000</v>
      </c>
      <c r="AM48" s="70" t="s">
        <v>238</v>
      </c>
      <c r="AN48" s="90" t="s">
        <v>605</v>
      </c>
      <c r="AO48" s="70" t="s">
        <v>611</v>
      </c>
      <c r="AP48" s="34" t="s">
        <v>228</v>
      </c>
      <c r="AQ48" s="32" t="s">
        <v>229</v>
      </c>
      <c r="AR48" s="32"/>
    </row>
    <row r="49" spans="1:44" ht="51" hidden="1">
      <c r="A49" s="72" t="s">
        <v>328</v>
      </c>
      <c r="B49" s="32" t="s">
        <v>20</v>
      </c>
      <c r="C49" s="32" t="s">
        <v>30</v>
      </c>
      <c r="D49" s="32" t="s">
        <v>980</v>
      </c>
      <c r="E49" s="40" t="s">
        <v>326</v>
      </c>
      <c r="F49" s="75" t="s">
        <v>237</v>
      </c>
      <c r="G49" s="49">
        <v>1073676940</v>
      </c>
      <c r="H49" s="47"/>
      <c r="I49" s="49"/>
      <c r="J49" s="49"/>
      <c r="K49" s="49"/>
      <c r="L49" s="35"/>
      <c r="M49" s="34"/>
      <c r="N49" s="34"/>
      <c r="O49" s="34"/>
      <c r="P49" s="40" t="s">
        <v>327</v>
      </c>
      <c r="Q49" s="36">
        <v>43504</v>
      </c>
      <c r="R49" s="36">
        <v>43507</v>
      </c>
      <c r="S49" s="36">
        <v>43748</v>
      </c>
      <c r="T49" s="49">
        <v>240</v>
      </c>
      <c r="U49" s="57">
        <v>30400000</v>
      </c>
      <c r="V49" s="57">
        <v>3800000</v>
      </c>
      <c r="W49" s="62">
        <v>379</v>
      </c>
      <c r="X49" s="73">
        <v>43507</v>
      </c>
      <c r="Y49" s="62">
        <v>241</v>
      </c>
      <c r="Z49" s="36" t="s">
        <v>173</v>
      </c>
      <c r="AA49" s="65">
        <v>1549</v>
      </c>
      <c r="AB49" s="36" t="s">
        <v>182</v>
      </c>
      <c r="AC49" s="67"/>
      <c r="AD49" s="67"/>
      <c r="AE49" s="67"/>
      <c r="AF49" s="67"/>
      <c r="AG49" s="67"/>
      <c r="AH49" s="67"/>
      <c r="AI49" s="67"/>
      <c r="AJ49" s="67"/>
      <c r="AK49" s="67"/>
      <c r="AL49" s="69">
        <f t="shared" si="0"/>
        <v>30400000</v>
      </c>
      <c r="AM49" s="70" t="s">
        <v>260</v>
      </c>
      <c r="AN49" s="81" t="s">
        <v>261</v>
      </c>
      <c r="AO49" s="70" t="s">
        <v>266</v>
      </c>
      <c r="AP49" s="34" t="s">
        <v>228</v>
      </c>
      <c r="AQ49" s="32" t="s">
        <v>229</v>
      </c>
      <c r="AR49" s="32"/>
    </row>
    <row r="50" spans="1:44" ht="63.75" hidden="1">
      <c r="A50" s="72" t="s">
        <v>340</v>
      </c>
      <c r="B50" s="32" t="s">
        <v>20</v>
      </c>
      <c r="C50" s="32" t="s">
        <v>30</v>
      </c>
      <c r="D50" s="32" t="s">
        <v>980</v>
      </c>
      <c r="E50" s="40" t="s">
        <v>336</v>
      </c>
      <c r="F50" s="75" t="s">
        <v>237</v>
      </c>
      <c r="G50" s="49">
        <v>52155682</v>
      </c>
      <c r="H50" s="47"/>
      <c r="I50" s="49"/>
      <c r="J50" s="49"/>
      <c r="K50" s="49"/>
      <c r="L50" s="35"/>
      <c r="M50" s="34"/>
      <c r="N50" s="34"/>
      <c r="O50" s="34"/>
      <c r="P50" s="40" t="s">
        <v>993</v>
      </c>
      <c r="Q50" s="36">
        <v>43504</v>
      </c>
      <c r="R50" s="36">
        <v>43509</v>
      </c>
      <c r="S50" s="53">
        <v>43750</v>
      </c>
      <c r="T50" s="49">
        <v>240</v>
      </c>
      <c r="U50" s="57">
        <v>43200000</v>
      </c>
      <c r="V50" s="57">
        <v>5400000</v>
      </c>
      <c r="W50" s="62">
        <v>383</v>
      </c>
      <c r="X50" s="73">
        <v>43507</v>
      </c>
      <c r="Y50" s="62">
        <v>394</v>
      </c>
      <c r="Z50" s="36" t="s">
        <v>173</v>
      </c>
      <c r="AA50" s="65">
        <v>1549</v>
      </c>
      <c r="AB50" s="36" t="s">
        <v>182</v>
      </c>
      <c r="AC50" s="67"/>
      <c r="AD50" s="67"/>
      <c r="AE50" s="67"/>
      <c r="AF50" s="67"/>
      <c r="AG50" s="67"/>
      <c r="AH50" s="67"/>
      <c r="AI50" s="67"/>
      <c r="AJ50" s="67"/>
      <c r="AK50" s="67"/>
      <c r="AL50" s="69">
        <f t="shared" si="0"/>
        <v>43200000</v>
      </c>
      <c r="AM50" s="70" t="s">
        <v>238</v>
      </c>
      <c r="AN50" s="113" t="s">
        <v>1002</v>
      </c>
      <c r="AO50" s="70" t="s">
        <v>948</v>
      </c>
      <c r="AP50" s="34" t="s">
        <v>228</v>
      </c>
      <c r="AQ50" s="32" t="s">
        <v>229</v>
      </c>
      <c r="AR50" s="32"/>
    </row>
    <row r="51" spans="1:44" ht="153" hidden="1">
      <c r="A51" s="72" t="s">
        <v>345</v>
      </c>
      <c r="B51" s="32" t="s">
        <v>20</v>
      </c>
      <c r="C51" s="32" t="s">
        <v>30</v>
      </c>
      <c r="D51" s="32" t="s">
        <v>980</v>
      </c>
      <c r="E51" s="40" t="s">
        <v>343</v>
      </c>
      <c r="F51" s="75" t="s">
        <v>237</v>
      </c>
      <c r="G51" s="49">
        <v>2399538</v>
      </c>
      <c r="H51" s="47"/>
      <c r="I51" s="49"/>
      <c r="J51" s="49"/>
      <c r="K51" s="49"/>
      <c r="L51" s="35"/>
      <c r="M51" s="34"/>
      <c r="N51" s="34"/>
      <c r="O51" s="34"/>
      <c r="P51" s="40" t="s">
        <v>344</v>
      </c>
      <c r="Q51" s="36">
        <v>43504</v>
      </c>
      <c r="R51" s="36">
        <v>43507</v>
      </c>
      <c r="S51" s="36">
        <v>43871</v>
      </c>
      <c r="T51" s="49">
        <v>360</v>
      </c>
      <c r="U51" s="57">
        <v>25668000</v>
      </c>
      <c r="V51" s="57">
        <v>2139000</v>
      </c>
      <c r="W51" s="62">
        <v>385</v>
      </c>
      <c r="X51" s="36">
        <v>43507</v>
      </c>
      <c r="Y51" s="62">
        <v>398</v>
      </c>
      <c r="Z51" s="34" t="s">
        <v>1017</v>
      </c>
      <c r="AA51" s="65">
        <v>1544</v>
      </c>
      <c r="AB51" s="34" t="s">
        <v>281</v>
      </c>
      <c r="AC51" s="67"/>
      <c r="AD51" s="67"/>
      <c r="AE51" s="67"/>
      <c r="AF51" s="67"/>
      <c r="AG51" s="67"/>
      <c r="AH51" s="67"/>
      <c r="AI51" s="67"/>
      <c r="AJ51" s="67"/>
      <c r="AK51" s="67"/>
      <c r="AL51" s="69">
        <f t="shared" si="0"/>
        <v>25668000</v>
      </c>
      <c r="AM51" s="70" t="s">
        <v>260</v>
      </c>
      <c r="AN51" s="71" t="s">
        <v>443</v>
      </c>
      <c r="AO51" s="92" t="s">
        <v>287</v>
      </c>
      <c r="AP51" s="34" t="s">
        <v>228</v>
      </c>
      <c r="AQ51" s="32" t="s">
        <v>229</v>
      </c>
      <c r="AR51" s="32"/>
    </row>
    <row r="52" spans="1:44" ht="63.75" hidden="1">
      <c r="A52" s="72" t="s">
        <v>351</v>
      </c>
      <c r="B52" s="32" t="s">
        <v>20</v>
      </c>
      <c r="C52" s="32" t="s">
        <v>30</v>
      </c>
      <c r="D52" s="49" t="s">
        <v>1023</v>
      </c>
      <c r="E52" s="40" t="s">
        <v>349</v>
      </c>
      <c r="F52" s="75" t="s">
        <v>237</v>
      </c>
      <c r="G52" s="49">
        <v>1022402850</v>
      </c>
      <c r="H52" s="47"/>
      <c r="I52" s="49"/>
      <c r="J52" s="49"/>
      <c r="K52" s="49"/>
      <c r="L52" s="35"/>
      <c r="M52" s="34"/>
      <c r="N52" s="34"/>
      <c r="O52" s="34"/>
      <c r="P52" s="35" t="s">
        <v>210</v>
      </c>
      <c r="Q52" s="36">
        <v>43508</v>
      </c>
      <c r="R52" s="36">
        <v>43509</v>
      </c>
      <c r="S52" s="36">
        <v>43750</v>
      </c>
      <c r="T52" s="49">
        <v>240</v>
      </c>
      <c r="U52" s="57">
        <v>38400000</v>
      </c>
      <c r="V52" s="57">
        <v>4800000</v>
      </c>
      <c r="W52" s="62">
        <v>434</v>
      </c>
      <c r="X52" s="36">
        <v>43509</v>
      </c>
      <c r="Y52" s="62">
        <v>376</v>
      </c>
      <c r="Z52" s="36" t="s">
        <v>173</v>
      </c>
      <c r="AA52" s="65">
        <v>1549</v>
      </c>
      <c r="AB52" s="36" t="s">
        <v>182</v>
      </c>
      <c r="AC52" s="67"/>
      <c r="AD52" s="67"/>
      <c r="AE52" s="67"/>
      <c r="AF52" s="67"/>
      <c r="AG52" s="67"/>
      <c r="AH52" s="67"/>
      <c r="AI52" s="67"/>
      <c r="AJ52" s="67"/>
      <c r="AK52" s="67"/>
      <c r="AL52" s="69">
        <f t="shared" si="0"/>
        <v>38400000</v>
      </c>
      <c r="AM52" s="70" t="s">
        <v>238</v>
      </c>
      <c r="AN52" s="81" t="s">
        <v>641</v>
      </c>
      <c r="AO52" s="70" t="s">
        <v>624</v>
      </c>
      <c r="AP52" s="34" t="s">
        <v>228</v>
      </c>
      <c r="AQ52" s="32" t="s">
        <v>229</v>
      </c>
      <c r="AR52" s="32"/>
    </row>
    <row r="53" spans="1:44" ht="153" hidden="1">
      <c r="A53" s="72" t="s">
        <v>357</v>
      </c>
      <c r="B53" s="32" t="s">
        <v>20</v>
      </c>
      <c r="C53" s="32" t="s">
        <v>30</v>
      </c>
      <c r="D53" s="32" t="s">
        <v>1040</v>
      </c>
      <c r="E53" s="40" t="s">
        <v>355</v>
      </c>
      <c r="F53" s="75" t="s">
        <v>237</v>
      </c>
      <c r="G53" s="49">
        <v>79212278</v>
      </c>
      <c r="H53" s="47"/>
      <c r="I53" s="49"/>
      <c r="J53" s="49"/>
      <c r="K53" s="49"/>
      <c r="L53" s="35"/>
      <c r="M53" s="34"/>
      <c r="N53" s="34"/>
      <c r="O53" s="34"/>
      <c r="P53" s="40" t="s">
        <v>1042</v>
      </c>
      <c r="Q53" s="36">
        <v>43507</v>
      </c>
      <c r="R53" s="36">
        <v>43508</v>
      </c>
      <c r="S53" s="36">
        <v>43872</v>
      </c>
      <c r="T53" s="49">
        <v>360</v>
      </c>
      <c r="U53" s="57">
        <v>25668000</v>
      </c>
      <c r="V53" s="57">
        <f>(U53/T53)*30</f>
        <v>2139000</v>
      </c>
      <c r="W53" s="62">
        <v>386</v>
      </c>
      <c r="X53" s="36">
        <v>43872</v>
      </c>
      <c r="Y53" s="62">
        <v>400</v>
      </c>
      <c r="Z53" s="34" t="s">
        <v>1017</v>
      </c>
      <c r="AA53" s="65">
        <v>1544</v>
      </c>
      <c r="AB53" s="34" t="s">
        <v>281</v>
      </c>
      <c r="AC53" s="67"/>
      <c r="AD53" s="67"/>
      <c r="AE53" s="67"/>
      <c r="AF53" s="67"/>
      <c r="AG53" s="67"/>
      <c r="AH53" s="67"/>
      <c r="AI53" s="67"/>
      <c r="AJ53" s="67"/>
      <c r="AK53" s="67"/>
      <c r="AL53" s="69">
        <f t="shared" si="0"/>
        <v>25668000</v>
      </c>
      <c r="AM53" s="70" t="s">
        <v>260</v>
      </c>
      <c r="AN53" s="71" t="s">
        <v>443</v>
      </c>
      <c r="AO53" s="92" t="s">
        <v>287</v>
      </c>
      <c r="AP53" s="34" t="s">
        <v>228</v>
      </c>
      <c r="AQ53" s="32" t="s">
        <v>229</v>
      </c>
      <c r="AR53" s="32"/>
    </row>
    <row r="54" spans="1:44" ht="178.5" hidden="1">
      <c r="A54" s="72" t="s">
        <v>362</v>
      </c>
      <c r="B54" s="32" t="s">
        <v>20</v>
      </c>
      <c r="C54" s="32" t="s">
        <v>30</v>
      </c>
      <c r="D54" s="32" t="s">
        <v>1040</v>
      </c>
      <c r="E54" s="40" t="s">
        <v>360</v>
      </c>
      <c r="F54" s="75" t="s">
        <v>237</v>
      </c>
      <c r="G54" s="49">
        <v>1010184045</v>
      </c>
      <c r="H54" s="47"/>
      <c r="I54" s="49"/>
      <c r="J54" s="49"/>
      <c r="K54" s="49"/>
      <c r="L54" s="35"/>
      <c r="M54" s="34"/>
      <c r="N54" s="34"/>
      <c r="O54" s="34"/>
      <c r="P54" s="40" t="s">
        <v>320</v>
      </c>
      <c r="Q54" s="36">
        <v>43508</v>
      </c>
      <c r="R54" s="36">
        <v>43510</v>
      </c>
      <c r="S54" s="53">
        <v>43874</v>
      </c>
      <c r="T54" s="49">
        <v>360</v>
      </c>
      <c r="U54" s="57">
        <v>57000000</v>
      </c>
      <c r="V54" s="57">
        <v>4750000</v>
      </c>
      <c r="W54" s="62">
        <v>423</v>
      </c>
      <c r="X54" s="36">
        <v>43508</v>
      </c>
      <c r="Y54" s="62">
        <v>360</v>
      </c>
      <c r="Z54" s="36" t="s">
        <v>600</v>
      </c>
      <c r="AA54" s="65">
        <v>1536</v>
      </c>
      <c r="AB54" s="36" t="s">
        <v>602</v>
      </c>
      <c r="AC54" s="67"/>
      <c r="AD54" s="67"/>
      <c r="AE54" s="67"/>
      <c r="AF54" s="67"/>
      <c r="AG54" s="67"/>
      <c r="AH54" s="67"/>
      <c r="AI54" s="67"/>
      <c r="AJ54" s="67"/>
      <c r="AK54" s="67"/>
      <c r="AL54" s="69">
        <f t="shared" si="0"/>
        <v>57000000</v>
      </c>
      <c r="AM54" s="70" t="s">
        <v>238</v>
      </c>
      <c r="AN54" s="90" t="s">
        <v>605</v>
      </c>
      <c r="AO54" s="70" t="s">
        <v>611</v>
      </c>
      <c r="AP54" s="34" t="s">
        <v>228</v>
      </c>
      <c r="AQ54" s="32" t="s">
        <v>229</v>
      </c>
      <c r="AR54" s="32"/>
    </row>
    <row r="55" spans="1:44" ht="165.75" hidden="1">
      <c r="A55" s="72" t="s">
        <v>370</v>
      </c>
      <c r="B55" s="32" t="s">
        <v>20</v>
      </c>
      <c r="C55" s="32" t="s">
        <v>30</v>
      </c>
      <c r="D55" s="32" t="s">
        <v>1070</v>
      </c>
      <c r="E55" s="40" t="s">
        <v>367</v>
      </c>
      <c r="F55" s="75" t="s">
        <v>237</v>
      </c>
      <c r="G55" s="49">
        <v>10324331918</v>
      </c>
      <c r="H55" s="47"/>
      <c r="I55" s="49"/>
      <c r="J55" s="49"/>
      <c r="K55" s="49"/>
      <c r="L55" s="35"/>
      <c r="M55" s="34"/>
      <c r="N55" s="34"/>
      <c r="O55" s="34"/>
      <c r="P55" s="40" t="s">
        <v>1076</v>
      </c>
      <c r="Q55" s="36">
        <v>43507</v>
      </c>
      <c r="R55" s="36">
        <v>43508</v>
      </c>
      <c r="S55" s="36">
        <v>43872</v>
      </c>
      <c r="T55" s="49">
        <v>360</v>
      </c>
      <c r="U55" s="57">
        <v>57000000</v>
      </c>
      <c r="V55" s="57">
        <v>4750000</v>
      </c>
      <c r="W55" s="62">
        <v>422</v>
      </c>
      <c r="X55" s="36">
        <v>43508</v>
      </c>
      <c r="Y55" s="62">
        <v>355</v>
      </c>
      <c r="Z55" s="36" t="s">
        <v>600</v>
      </c>
      <c r="AA55" s="65">
        <v>1536</v>
      </c>
      <c r="AB55" s="36" t="s">
        <v>602</v>
      </c>
      <c r="AC55" s="67"/>
      <c r="AD55" s="67"/>
      <c r="AE55" s="67"/>
      <c r="AF55" s="67"/>
      <c r="AG55" s="67"/>
      <c r="AH55" s="67"/>
      <c r="AI55" s="67"/>
      <c r="AJ55" s="67"/>
      <c r="AK55" s="67"/>
      <c r="AL55" s="69">
        <f t="shared" si="0"/>
        <v>57000000</v>
      </c>
      <c r="AM55" s="70" t="s">
        <v>238</v>
      </c>
      <c r="AN55" s="90" t="s">
        <v>605</v>
      </c>
      <c r="AO55" s="70" t="s">
        <v>611</v>
      </c>
      <c r="AP55" s="34" t="s">
        <v>228</v>
      </c>
      <c r="AQ55" s="32" t="s">
        <v>229</v>
      </c>
      <c r="AR55" s="32"/>
    </row>
    <row r="56" spans="1:44" ht="51" hidden="1">
      <c r="A56" s="72" t="s">
        <v>26</v>
      </c>
      <c r="B56" s="32" t="s">
        <v>20</v>
      </c>
      <c r="C56" s="32" t="s">
        <v>21</v>
      </c>
      <c r="D56" s="32" t="s">
        <v>1084</v>
      </c>
      <c r="E56" s="40" t="s">
        <v>1086</v>
      </c>
      <c r="F56" s="34" t="s">
        <v>123</v>
      </c>
      <c r="G56" s="49">
        <v>899999115</v>
      </c>
      <c r="H56" s="47"/>
      <c r="I56" s="49"/>
      <c r="J56" s="49"/>
      <c r="K56" s="49"/>
      <c r="L56" s="35"/>
      <c r="M56" s="34"/>
      <c r="N56" s="34"/>
      <c r="O56" s="34"/>
      <c r="P56" s="35" t="s">
        <v>1089</v>
      </c>
      <c r="Q56" s="36">
        <v>43507</v>
      </c>
      <c r="R56" s="53">
        <v>43545</v>
      </c>
      <c r="S56" s="53">
        <v>43910</v>
      </c>
      <c r="T56" s="49">
        <v>360</v>
      </c>
      <c r="U56" s="57">
        <v>24527356</v>
      </c>
      <c r="V56" s="57"/>
      <c r="W56" s="62">
        <v>482</v>
      </c>
      <c r="X56" s="36">
        <v>43518</v>
      </c>
      <c r="Y56" s="62">
        <v>211</v>
      </c>
      <c r="Z56" s="34" t="s">
        <v>1093</v>
      </c>
      <c r="AA56" s="65" t="s">
        <v>1094</v>
      </c>
      <c r="AB56" s="34" t="s">
        <v>1095</v>
      </c>
      <c r="AC56" s="67"/>
      <c r="AD56" s="67"/>
      <c r="AE56" s="67"/>
      <c r="AF56" s="67"/>
      <c r="AG56" s="67"/>
      <c r="AH56" s="67"/>
      <c r="AI56" s="67"/>
      <c r="AJ56" s="67"/>
      <c r="AK56" s="67"/>
      <c r="AL56" s="69">
        <f t="shared" si="0"/>
        <v>24527356</v>
      </c>
      <c r="AM56" s="70" t="s">
        <v>1102</v>
      </c>
      <c r="AN56" s="70" t="s">
        <v>1103</v>
      </c>
      <c r="AO56" s="70" t="s">
        <v>664</v>
      </c>
      <c r="AP56" s="34" t="s">
        <v>228</v>
      </c>
      <c r="AQ56" s="32" t="s">
        <v>229</v>
      </c>
      <c r="AR56" s="32"/>
    </row>
    <row r="57" spans="1:44" ht="89.25" hidden="1">
      <c r="A57" s="72" t="s">
        <v>377</v>
      </c>
      <c r="B57" s="32" t="s">
        <v>20</v>
      </c>
      <c r="C57" s="32" t="s">
        <v>30</v>
      </c>
      <c r="D57" s="32" t="s">
        <v>1107</v>
      </c>
      <c r="E57" s="40" t="s">
        <v>375</v>
      </c>
      <c r="F57" s="75" t="s">
        <v>237</v>
      </c>
      <c r="G57" s="32">
        <v>79443062</v>
      </c>
      <c r="H57" s="47"/>
      <c r="I57" s="49"/>
      <c r="J57" s="49"/>
      <c r="K57" s="49"/>
      <c r="L57" s="35"/>
      <c r="M57" s="34"/>
      <c r="N57" s="34"/>
      <c r="O57" s="34"/>
      <c r="P57" s="35" t="s">
        <v>376</v>
      </c>
      <c r="Q57" s="36">
        <v>43508</v>
      </c>
      <c r="R57" s="36">
        <v>43508</v>
      </c>
      <c r="S57" s="36">
        <v>43749</v>
      </c>
      <c r="T57" s="49">
        <v>240</v>
      </c>
      <c r="U57" s="57">
        <v>48800000</v>
      </c>
      <c r="V57" s="57">
        <f t="shared" ref="V57:V97" si="4">(U57/T57)*30</f>
        <v>6100000</v>
      </c>
      <c r="W57" s="62">
        <v>404</v>
      </c>
      <c r="X57" s="36">
        <v>43508</v>
      </c>
      <c r="Y57" s="62">
        <v>427</v>
      </c>
      <c r="Z57" s="36" t="s">
        <v>173</v>
      </c>
      <c r="AA57" s="65">
        <v>1549</v>
      </c>
      <c r="AB57" s="36" t="s">
        <v>182</v>
      </c>
      <c r="AC57" s="67"/>
      <c r="AD57" s="67"/>
      <c r="AE57" s="67"/>
      <c r="AF57" s="67"/>
      <c r="AG57" s="67"/>
      <c r="AH57" s="67"/>
      <c r="AI57" s="67"/>
      <c r="AJ57" s="67"/>
      <c r="AK57" s="67"/>
      <c r="AL57" s="69">
        <f t="shared" si="0"/>
        <v>48800000</v>
      </c>
      <c r="AM57" s="70" t="s">
        <v>238</v>
      </c>
      <c r="AN57" s="81" t="s">
        <v>261</v>
      </c>
      <c r="AO57" s="70" t="s">
        <v>266</v>
      </c>
      <c r="AP57" s="34" t="s">
        <v>228</v>
      </c>
      <c r="AQ57" s="32" t="s">
        <v>229</v>
      </c>
      <c r="AR57" s="32"/>
    </row>
    <row r="58" spans="1:44" ht="51" hidden="1">
      <c r="A58" s="72" t="s">
        <v>380</v>
      </c>
      <c r="B58" s="32" t="s">
        <v>20</v>
      </c>
      <c r="C58" s="32" t="s">
        <v>30</v>
      </c>
      <c r="D58" s="32" t="s">
        <v>1122</v>
      </c>
      <c r="E58" s="40" t="s">
        <v>261</v>
      </c>
      <c r="F58" s="75" t="s">
        <v>237</v>
      </c>
      <c r="G58" s="49">
        <v>80124477</v>
      </c>
      <c r="H58" s="47"/>
      <c r="I58" s="49"/>
      <c r="J58" s="49"/>
      <c r="K58" s="49"/>
      <c r="L58" s="35"/>
      <c r="M58" s="34"/>
      <c r="N58" s="34"/>
      <c r="O58" s="34"/>
      <c r="P58" s="35" t="s">
        <v>157</v>
      </c>
      <c r="Q58" s="36">
        <v>43508</v>
      </c>
      <c r="R58" s="36">
        <v>43511</v>
      </c>
      <c r="S58" s="36">
        <v>43752</v>
      </c>
      <c r="T58" s="49">
        <v>240</v>
      </c>
      <c r="U58" s="57">
        <v>52000000</v>
      </c>
      <c r="V58" s="57">
        <f t="shared" si="4"/>
        <v>6500000</v>
      </c>
      <c r="W58" s="62">
        <v>445</v>
      </c>
      <c r="X58" s="36">
        <v>43511</v>
      </c>
      <c r="Y58" s="62">
        <v>431</v>
      </c>
      <c r="Z58" s="36" t="s">
        <v>173</v>
      </c>
      <c r="AA58" s="65">
        <v>1549</v>
      </c>
      <c r="AB58" s="36" t="s">
        <v>182</v>
      </c>
      <c r="AC58" s="67"/>
      <c r="AD58" s="67"/>
      <c r="AE58" s="67"/>
      <c r="AF58" s="67"/>
      <c r="AG58" s="67"/>
      <c r="AH58" s="67"/>
      <c r="AI58" s="67"/>
      <c r="AJ58" s="67"/>
      <c r="AK58" s="67"/>
      <c r="AL58" s="69">
        <f t="shared" si="0"/>
        <v>52000000</v>
      </c>
      <c r="AM58" s="70" t="s">
        <v>238</v>
      </c>
      <c r="AN58" s="70" t="s">
        <v>239</v>
      </c>
      <c r="AO58" s="70" t="s">
        <v>266</v>
      </c>
      <c r="AP58" s="34" t="s">
        <v>228</v>
      </c>
      <c r="AQ58" s="32" t="s">
        <v>229</v>
      </c>
      <c r="AR58" s="32"/>
    </row>
    <row r="59" spans="1:44" ht="89.25" hidden="1">
      <c r="A59" s="72" t="s">
        <v>387</v>
      </c>
      <c r="B59" s="32" t="s">
        <v>20</v>
      </c>
      <c r="C59" s="32" t="s">
        <v>30</v>
      </c>
      <c r="D59" s="32" t="s">
        <v>1136</v>
      </c>
      <c r="E59" s="40" t="s">
        <v>386</v>
      </c>
      <c r="F59" s="75" t="s">
        <v>237</v>
      </c>
      <c r="G59" s="49">
        <v>79671289</v>
      </c>
      <c r="H59" s="47"/>
      <c r="I59" s="49"/>
      <c r="J59" s="49"/>
      <c r="K59" s="49"/>
      <c r="L59" s="35"/>
      <c r="M59" s="34"/>
      <c r="N59" s="34"/>
      <c r="O59" s="34"/>
      <c r="P59" s="35" t="s">
        <v>376</v>
      </c>
      <c r="Q59" s="36">
        <v>43508</v>
      </c>
      <c r="R59" s="36">
        <v>43509</v>
      </c>
      <c r="S59" s="36">
        <v>43750</v>
      </c>
      <c r="T59" s="49">
        <v>240</v>
      </c>
      <c r="U59" s="57">
        <v>48800000</v>
      </c>
      <c r="V59" s="57">
        <f t="shared" si="4"/>
        <v>6100000</v>
      </c>
      <c r="W59" s="62">
        <v>421</v>
      </c>
      <c r="X59" s="36">
        <v>43508</v>
      </c>
      <c r="Y59" s="62">
        <v>426</v>
      </c>
      <c r="Z59" s="36" t="s">
        <v>173</v>
      </c>
      <c r="AA59" s="65">
        <v>1549</v>
      </c>
      <c r="AB59" s="36" t="s">
        <v>182</v>
      </c>
      <c r="AC59" s="67"/>
      <c r="AD59" s="67"/>
      <c r="AE59" s="67"/>
      <c r="AF59" s="67"/>
      <c r="AG59" s="67"/>
      <c r="AH59" s="67"/>
      <c r="AI59" s="67"/>
      <c r="AJ59" s="67"/>
      <c r="AK59" s="67"/>
      <c r="AL59" s="69">
        <f t="shared" si="0"/>
        <v>48800000</v>
      </c>
      <c r="AM59" s="70" t="s">
        <v>238</v>
      </c>
      <c r="AN59" s="81" t="s">
        <v>261</v>
      </c>
      <c r="AO59" s="70" t="s">
        <v>266</v>
      </c>
      <c r="AP59" s="34" t="s">
        <v>228</v>
      </c>
      <c r="AQ59" s="32" t="s">
        <v>229</v>
      </c>
      <c r="AR59" s="32"/>
    </row>
    <row r="60" spans="1:44" ht="89.25" hidden="1">
      <c r="A60" s="72" t="s">
        <v>395</v>
      </c>
      <c r="B60" s="32" t="s">
        <v>20</v>
      </c>
      <c r="C60" s="32" t="s">
        <v>30</v>
      </c>
      <c r="D60" s="32" t="s">
        <v>1146</v>
      </c>
      <c r="E60" s="40" t="s">
        <v>393</v>
      </c>
      <c r="F60" s="75" t="s">
        <v>237</v>
      </c>
      <c r="G60" s="49">
        <v>1010185467</v>
      </c>
      <c r="H60" s="47"/>
      <c r="I60" s="49"/>
      <c r="J60" s="49"/>
      <c r="K60" s="49"/>
      <c r="L60" s="35"/>
      <c r="M60" s="34"/>
      <c r="N60" s="34"/>
      <c r="O60" s="34"/>
      <c r="P60" s="35" t="s">
        <v>376</v>
      </c>
      <c r="Q60" s="36">
        <v>43508</v>
      </c>
      <c r="R60" s="36">
        <v>43508</v>
      </c>
      <c r="S60" s="36">
        <v>43749</v>
      </c>
      <c r="T60" s="49">
        <v>240</v>
      </c>
      <c r="U60" s="57">
        <v>48800000</v>
      </c>
      <c r="V60" s="57">
        <f t="shared" si="4"/>
        <v>6100000</v>
      </c>
      <c r="W60" s="62">
        <v>400</v>
      </c>
      <c r="X60" s="36">
        <v>43508</v>
      </c>
      <c r="Y60" s="62">
        <v>424</v>
      </c>
      <c r="Z60" s="36" t="s">
        <v>173</v>
      </c>
      <c r="AA60" s="65">
        <v>1549</v>
      </c>
      <c r="AB60" s="36" t="s">
        <v>182</v>
      </c>
      <c r="AC60" s="67"/>
      <c r="AD60" s="67"/>
      <c r="AE60" s="67"/>
      <c r="AF60" s="67"/>
      <c r="AG60" s="67"/>
      <c r="AH60" s="67"/>
      <c r="AI60" s="67"/>
      <c r="AJ60" s="67"/>
      <c r="AK60" s="67"/>
      <c r="AL60" s="69">
        <f t="shared" si="0"/>
        <v>48800000</v>
      </c>
      <c r="AM60" s="70" t="s">
        <v>238</v>
      </c>
      <c r="AN60" s="81" t="s">
        <v>261</v>
      </c>
      <c r="AO60" s="70" t="s">
        <v>266</v>
      </c>
      <c r="AP60" s="34" t="s">
        <v>228</v>
      </c>
      <c r="AQ60" s="32" t="s">
        <v>229</v>
      </c>
      <c r="AR60" s="32"/>
    </row>
    <row r="61" spans="1:44" ht="51" hidden="1">
      <c r="A61" s="72" t="s">
        <v>409</v>
      </c>
      <c r="B61" s="32" t="s">
        <v>20</v>
      </c>
      <c r="C61" s="32" t="s">
        <v>30</v>
      </c>
      <c r="D61" s="32" t="s">
        <v>1161</v>
      </c>
      <c r="E61" s="40" t="s">
        <v>404</v>
      </c>
      <c r="F61" s="75" t="s">
        <v>237</v>
      </c>
      <c r="G61" s="49">
        <v>19300956</v>
      </c>
      <c r="H61" s="47"/>
      <c r="I61" s="49"/>
      <c r="J61" s="49"/>
      <c r="K61" s="49"/>
      <c r="L61" s="35"/>
      <c r="M61" s="34"/>
      <c r="N61" s="34"/>
      <c r="O61" s="34"/>
      <c r="P61" s="35" t="s">
        <v>406</v>
      </c>
      <c r="Q61" s="36">
        <v>43509</v>
      </c>
      <c r="R61" s="36">
        <v>43509</v>
      </c>
      <c r="S61" s="36">
        <v>43750</v>
      </c>
      <c r="T61" s="49">
        <v>240</v>
      </c>
      <c r="U61" s="57">
        <v>38400000</v>
      </c>
      <c r="V61" s="57">
        <f t="shared" si="4"/>
        <v>4800000</v>
      </c>
      <c r="W61" s="62">
        <v>435</v>
      </c>
      <c r="X61" s="36">
        <v>43509</v>
      </c>
      <c r="Y61" s="62">
        <v>430</v>
      </c>
      <c r="Z61" s="36" t="s">
        <v>173</v>
      </c>
      <c r="AA61" s="65">
        <v>1549</v>
      </c>
      <c r="AB61" s="36" t="s">
        <v>182</v>
      </c>
      <c r="AC61" s="67"/>
      <c r="AD61" s="67"/>
      <c r="AE61" s="67"/>
      <c r="AF61" s="67"/>
      <c r="AG61" s="67"/>
      <c r="AH61" s="67"/>
      <c r="AI61" s="67"/>
      <c r="AJ61" s="67"/>
      <c r="AK61" s="67"/>
      <c r="AL61" s="69">
        <f t="shared" si="0"/>
        <v>38400000</v>
      </c>
      <c r="AM61" s="70" t="s">
        <v>238</v>
      </c>
      <c r="AN61" s="81" t="s">
        <v>261</v>
      </c>
      <c r="AO61" s="70" t="s">
        <v>266</v>
      </c>
      <c r="AP61" s="34" t="s">
        <v>228</v>
      </c>
      <c r="AQ61" s="32" t="s">
        <v>229</v>
      </c>
      <c r="AR61" s="32"/>
    </row>
    <row r="62" spans="1:44" ht="76.5" hidden="1">
      <c r="A62" s="72" t="s">
        <v>413</v>
      </c>
      <c r="B62" s="32" t="s">
        <v>20</v>
      </c>
      <c r="C62" s="32" t="s">
        <v>30</v>
      </c>
      <c r="D62" s="32" t="s">
        <v>1181</v>
      </c>
      <c r="E62" s="40" t="s">
        <v>412</v>
      </c>
      <c r="F62" s="75" t="s">
        <v>237</v>
      </c>
      <c r="G62" s="49">
        <v>795949554</v>
      </c>
      <c r="H62" s="47"/>
      <c r="I62" s="49"/>
      <c r="J62" s="49"/>
      <c r="K62" s="49"/>
      <c r="L62" s="35"/>
      <c r="M62" s="34"/>
      <c r="N62" s="34"/>
      <c r="O62" s="34"/>
      <c r="P62" s="35" t="s">
        <v>317</v>
      </c>
      <c r="Q62" s="36">
        <v>43508</v>
      </c>
      <c r="R62" s="36">
        <v>43509</v>
      </c>
      <c r="S62" s="53">
        <v>43873</v>
      </c>
      <c r="T62" s="49">
        <v>360</v>
      </c>
      <c r="U62" s="57">
        <v>79692000</v>
      </c>
      <c r="V62" s="57">
        <f t="shared" si="4"/>
        <v>6641000</v>
      </c>
      <c r="W62" s="62">
        <v>438</v>
      </c>
      <c r="X62" s="36">
        <v>43509</v>
      </c>
      <c r="Y62" s="62">
        <v>243</v>
      </c>
      <c r="Z62" s="34" t="s">
        <v>1191</v>
      </c>
      <c r="AA62" s="65">
        <v>1538</v>
      </c>
      <c r="AB62" s="34" t="s">
        <v>1194</v>
      </c>
      <c r="AC62" s="67"/>
      <c r="AD62" s="67"/>
      <c r="AE62" s="67"/>
      <c r="AF62" s="67"/>
      <c r="AG62" s="67"/>
      <c r="AH62" s="67"/>
      <c r="AI62" s="67"/>
      <c r="AJ62" s="67"/>
      <c r="AK62" s="67"/>
      <c r="AL62" s="69">
        <f t="shared" si="0"/>
        <v>79692000</v>
      </c>
      <c r="AM62" s="70" t="s">
        <v>238</v>
      </c>
      <c r="AN62" s="71" t="s">
        <v>286</v>
      </c>
      <c r="AO62" s="92" t="s">
        <v>287</v>
      </c>
      <c r="AP62" s="34" t="s">
        <v>228</v>
      </c>
      <c r="AQ62" s="32" t="s">
        <v>229</v>
      </c>
      <c r="AR62" s="32"/>
    </row>
    <row r="63" spans="1:44" ht="76.5" hidden="1">
      <c r="A63" s="72" t="s">
        <v>420</v>
      </c>
      <c r="B63" s="32" t="s">
        <v>20</v>
      </c>
      <c r="C63" s="32" t="s">
        <v>30</v>
      </c>
      <c r="D63" s="32" t="s">
        <v>1200</v>
      </c>
      <c r="E63" s="40" t="s">
        <v>417</v>
      </c>
      <c r="F63" s="75" t="s">
        <v>237</v>
      </c>
      <c r="G63" s="49">
        <v>80364254</v>
      </c>
      <c r="H63" s="47"/>
      <c r="I63" s="49"/>
      <c r="J63" s="49"/>
      <c r="K63" s="49"/>
      <c r="L63" s="35"/>
      <c r="M63" s="34"/>
      <c r="N63" s="34"/>
      <c r="O63" s="34"/>
      <c r="P63" s="35" t="s">
        <v>418</v>
      </c>
      <c r="Q63" s="36">
        <v>43509</v>
      </c>
      <c r="R63" s="36">
        <v>43510</v>
      </c>
      <c r="S63" s="36">
        <v>43751</v>
      </c>
      <c r="T63" s="49">
        <v>240</v>
      </c>
      <c r="U63" s="57">
        <v>63200000</v>
      </c>
      <c r="V63" s="57">
        <f t="shared" si="4"/>
        <v>7899999.9999999991</v>
      </c>
      <c r="W63" s="62">
        <v>439</v>
      </c>
      <c r="X63" s="36">
        <v>43510</v>
      </c>
      <c r="Y63" s="62">
        <v>440</v>
      </c>
      <c r="Z63" s="36" t="s">
        <v>173</v>
      </c>
      <c r="AA63" s="65">
        <v>1549</v>
      </c>
      <c r="AB63" s="36" t="s">
        <v>182</v>
      </c>
      <c r="AC63" s="67"/>
      <c r="AD63" s="67"/>
      <c r="AE63" s="67"/>
      <c r="AF63" s="67"/>
      <c r="AG63" s="67"/>
      <c r="AH63" s="67"/>
      <c r="AI63" s="67"/>
      <c r="AJ63" s="67"/>
      <c r="AK63" s="67"/>
      <c r="AL63" s="69">
        <f t="shared" si="0"/>
        <v>63200000</v>
      </c>
      <c r="AM63" s="70" t="s">
        <v>238</v>
      </c>
      <c r="AN63" s="70" t="s">
        <v>239</v>
      </c>
      <c r="AO63" s="70" t="s">
        <v>382</v>
      </c>
      <c r="AP63" s="34" t="s">
        <v>228</v>
      </c>
      <c r="AQ63" s="32" t="s">
        <v>229</v>
      </c>
      <c r="AR63" s="32"/>
    </row>
    <row r="64" spans="1:44" ht="51" hidden="1">
      <c r="A64" s="72" t="s">
        <v>430</v>
      </c>
      <c r="B64" s="32" t="s">
        <v>20</v>
      </c>
      <c r="C64" s="32" t="s">
        <v>30</v>
      </c>
      <c r="D64" s="32" t="s">
        <v>1211</v>
      </c>
      <c r="E64" s="40" t="s">
        <v>1214</v>
      </c>
      <c r="F64" s="75" t="s">
        <v>237</v>
      </c>
      <c r="G64" s="49">
        <v>80071371</v>
      </c>
      <c r="H64" s="47"/>
      <c r="I64" s="49"/>
      <c r="J64" s="49"/>
      <c r="K64" s="49"/>
      <c r="L64" s="35"/>
      <c r="M64" s="34"/>
      <c r="N64" s="34"/>
      <c r="O64" s="34"/>
      <c r="P64" s="35" t="s">
        <v>429</v>
      </c>
      <c r="Q64" s="36">
        <v>43508</v>
      </c>
      <c r="R64" s="36">
        <v>43508</v>
      </c>
      <c r="S64" s="36">
        <v>43749</v>
      </c>
      <c r="T64" s="49">
        <v>240</v>
      </c>
      <c r="U64" s="57">
        <v>18000000</v>
      </c>
      <c r="V64" s="57">
        <f t="shared" si="4"/>
        <v>2250000</v>
      </c>
      <c r="W64" s="62">
        <v>420</v>
      </c>
      <c r="X64" s="36">
        <v>43508</v>
      </c>
      <c r="Y64" s="62">
        <v>435</v>
      </c>
      <c r="Z64" s="36" t="s">
        <v>173</v>
      </c>
      <c r="AA64" s="65">
        <v>1549</v>
      </c>
      <c r="AB64" s="36" t="s">
        <v>182</v>
      </c>
      <c r="AC64" s="67"/>
      <c r="AD64" s="67"/>
      <c r="AE64" s="67"/>
      <c r="AF64" s="67"/>
      <c r="AG64" s="67"/>
      <c r="AH64" s="67"/>
      <c r="AI64" s="67"/>
      <c r="AJ64" s="67"/>
      <c r="AK64" s="67"/>
      <c r="AL64" s="69">
        <f t="shared" si="0"/>
        <v>18000000</v>
      </c>
      <c r="AM64" s="70" t="s">
        <v>260</v>
      </c>
      <c r="AN64" s="71" t="s">
        <v>1221</v>
      </c>
      <c r="AO64" s="70" t="s">
        <v>1223</v>
      </c>
      <c r="AP64" s="34" t="s">
        <v>228</v>
      </c>
      <c r="AQ64" s="32" t="s">
        <v>229</v>
      </c>
      <c r="AR64" s="32"/>
    </row>
    <row r="65" spans="1:44" ht="51" hidden="1">
      <c r="A65" s="72" t="s">
        <v>434</v>
      </c>
      <c r="B65" s="32" t="s">
        <v>20</v>
      </c>
      <c r="C65" s="32" t="s">
        <v>30</v>
      </c>
      <c r="D65" s="32" t="s">
        <v>1225</v>
      </c>
      <c r="E65" s="40" t="s">
        <v>121</v>
      </c>
      <c r="F65" s="75" t="s">
        <v>237</v>
      </c>
      <c r="G65" s="49">
        <v>1033734844</v>
      </c>
      <c r="H65" s="47"/>
      <c r="I65" s="49"/>
      <c r="J65" s="49"/>
      <c r="K65" s="49"/>
      <c r="L65" s="35"/>
      <c r="M65" s="34"/>
      <c r="N65" s="34"/>
      <c r="O65" s="34"/>
      <c r="P65" s="35" t="s">
        <v>83</v>
      </c>
      <c r="Q65" s="36">
        <v>43508</v>
      </c>
      <c r="R65" s="36">
        <v>43509</v>
      </c>
      <c r="S65" s="36">
        <v>43750</v>
      </c>
      <c r="T65" s="49">
        <v>240</v>
      </c>
      <c r="U65" s="57">
        <v>50400000</v>
      </c>
      <c r="V65" s="57">
        <f t="shared" si="4"/>
        <v>6300000</v>
      </c>
      <c r="W65" s="62">
        <v>427</v>
      </c>
      <c r="X65" s="36">
        <v>43508</v>
      </c>
      <c r="Y65" s="62">
        <v>259</v>
      </c>
      <c r="Z65" s="36" t="s">
        <v>173</v>
      </c>
      <c r="AA65" s="65">
        <v>1549</v>
      </c>
      <c r="AB65" s="36" t="s">
        <v>182</v>
      </c>
      <c r="AC65" s="67"/>
      <c r="AD65" s="67"/>
      <c r="AE65" s="67"/>
      <c r="AF65" s="67"/>
      <c r="AG65" s="67"/>
      <c r="AH65" s="67"/>
      <c r="AI65" s="67"/>
      <c r="AJ65" s="67"/>
      <c r="AK65" s="67"/>
      <c r="AL65" s="69">
        <f t="shared" si="0"/>
        <v>50400000</v>
      </c>
      <c r="AM65" s="70" t="s">
        <v>238</v>
      </c>
      <c r="AN65" s="81" t="s">
        <v>347</v>
      </c>
      <c r="AO65" s="70" t="s">
        <v>240</v>
      </c>
      <c r="AP65" s="34" t="s">
        <v>228</v>
      </c>
      <c r="AQ65" s="32" t="s">
        <v>229</v>
      </c>
      <c r="AR65" s="32"/>
    </row>
    <row r="66" spans="1:44" ht="102" hidden="1">
      <c r="A66" s="72" t="s">
        <v>441</v>
      </c>
      <c r="B66" s="32" t="s">
        <v>20</v>
      </c>
      <c r="C66" s="32" t="s">
        <v>30</v>
      </c>
      <c r="D66" s="32" t="s">
        <v>1238</v>
      </c>
      <c r="E66" s="40" t="s">
        <v>439</v>
      </c>
      <c r="F66" s="75" t="s">
        <v>237</v>
      </c>
      <c r="G66" s="49">
        <v>52538287</v>
      </c>
      <c r="H66" s="47"/>
      <c r="I66" s="49"/>
      <c r="J66" s="49"/>
      <c r="K66" s="49"/>
      <c r="L66" s="35"/>
      <c r="M66" s="34"/>
      <c r="N66" s="34"/>
      <c r="O66" s="34"/>
      <c r="P66" s="35" t="s">
        <v>440</v>
      </c>
      <c r="Q66" s="36">
        <v>43509</v>
      </c>
      <c r="R66" s="36">
        <v>43514</v>
      </c>
      <c r="S66" s="36">
        <v>43755</v>
      </c>
      <c r="T66" s="49">
        <v>240</v>
      </c>
      <c r="U66" s="57">
        <v>38400000</v>
      </c>
      <c r="V66" s="57">
        <f t="shared" si="4"/>
        <v>4800000</v>
      </c>
      <c r="W66" s="62">
        <v>449</v>
      </c>
      <c r="X66" s="36">
        <v>43514</v>
      </c>
      <c r="Y66" s="62">
        <v>437</v>
      </c>
      <c r="Z66" s="36" t="s">
        <v>173</v>
      </c>
      <c r="AA66" s="65">
        <v>1549</v>
      </c>
      <c r="AB66" s="36" t="s">
        <v>182</v>
      </c>
      <c r="AC66" s="67"/>
      <c r="AD66" s="67"/>
      <c r="AE66" s="67"/>
      <c r="AF66" s="67"/>
      <c r="AG66" s="67"/>
      <c r="AH66" s="67"/>
      <c r="AI66" s="67"/>
      <c r="AJ66" s="67"/>
      <c r="AK66" s="67"/>
      <c r="AL66" s="69">
        <f t="shared" si="0"/>
        <v>38400000</v>
      </c>
      <c r="AM66" s="70" t="s">
        <v>238</v>
      </c>
      <c r="AN66" s="81" t="s">
        <v>261</v>
      </c>
      <c r="AO66" s="70" t="s">
        <v>266</v>
      </c>
      <c r="AP66" s="34" t="s">
        <v>228</v>
      </c>
      <c r="AQ66" s="32" t="s">
        <v>229</v>
      </c>
      <c r="AR66" s="32"/>
    </row>
    <row r="67" spans="1:44" ht="63.75" hidden="1">
      <c r="A67" s="72" t="s">
        <v>449</v>
      </c>
      <c r="B67" s="32" t="s">
        <v>20</v>
      </c>
      <c r="C67" s="32" t="s">
        <v>30</v>
      </c>
      <c r="D67" s="32" t="s">
        <v>1250</v>
      </c>
      <c r="E67" s="40" t="s">
        <v>447</v>
      </c>
      <c r="F67" s="75" t="s">
        <v>237</v>
      </c>
      <c r="G67" s="49">
        <v>79287603</v>
      </c>
      <c r="H67" s="47"/>
      <c r="I67" s="49"/>
      <c r="J67" s="49"/>
      <c r="K67" s="49"/>
      <c r="L67" s="35"/>
      <c r="M67" s="34"/>
      <c r="N67" s="34"/>
      <c r="O67" s="34"/>
      <c r="P67" s="35" t="s">
        <v>448</v>
      </c>
      <c r="Q67" s="36">
        <v>43509</v>
      </c>
      <c r="R67" s="36">
        <v>43511</v>
      </c>
      <c r="S67" s="53">
        <v>43752</v>
      </c>
      <c r="T67" s="49">
        <v>240</v>
      </c>
      <c r="U67" s="57">
        <v>18000000</v>
      </c>
      <c r="V67" s="57">
        <f t="shared" si="4"/>
        <v>2250000</v>
      </c>
      <c r="W67" s="62">
        <v>436</v>
      </c>
      <c r="X67" s="36">
        <v>43509</v>
      </c>
      <c r="Y67" s="62">
        <v>457</v>
      </c>
      <c r="Z67" s="36" t="s">
        <v>173</v>
      </c>
      <c r="AA67" s="65">
        <v>1549</v>
      </c>
      <c r="AB67" s="36" t="s">
        <v>182</v>
      </c>
      <c r="AC67" s="67"/>
      <c r="AD67" s="67"/>
      <c r="AE67" s="67"/>
      <c r="AF67" s="67"/>
      <c r="AG67" s="67"/>
      <c r="AH67" s="67"/>
      <c r="AI67" s="67"/>
      <c r="AJ67" s="67"/>
      <c r="AK67" s="67"/>
      <c r="AL67" s="69">
        <f t="shared" si="0"/>
        <v>18000000</v>
      </c>
      <c r="AM67" s="70" t="s">
        <v>260</v>
      </c>
      <c r="AN67" s="81" t="s">
        <v>134</v>
      </c>
      <c r="AO67" s="70" t="s">
        <v>774</v>
      </c>
      <c r="AP67" s="34" t="s">
        <v>228</v>
      </c>
      <c r="AQ67" s="32" t="s">
        <v>229</v>
      </c>
      <c r="AR67" s="32"/>
    </row>
    <row r="68" spans="1:44" ht="51" hidden="1">
      <c r="A68" s="72" t="s">
        <v>456</v>
      </c>
      <c r="B68" s="32" t="s">
        <v>20</v>
      </c>
      <c r="C68" s="32" t="s">
        <v>30</v>
      </c>
      <c r="D68" s="32" t="s">
        <v>1263</v>
      </c>
      <c r="E68" s="40" t="s">
        <v>454</v>
      </c>
      <c r="F68" s="75" t="s">
        <v>237</v>
      </c>
      <c r="G68" s="49">
        <v>52524707</v>
      </c>
      <c r="H68" s="47"/>
      <c r="I68" s="49"/>
      <c r="J68" s="49"/>
      <c r="K68" s="49"/>
      <c r="L68" s="35"/>
      <c r="M68" s="34"/>
      <c r="N68" s="34"/>
      <c r="O68" s="34"/>
      <c r="P68" s="35" t="s">
        <v>455</v>
      </c>
      <c r="Q68" s="36">
        <v>43509</v>
      </c>
      <c r="R68" s="36">
        <v>43515</v>
      </c>
      <c r="S68" s="36">
        <v>43756</v>
      </c>
      <c r="T68" s="49">
        <v>240</v>
      </c>
      <c r="U68" s="57">
        <v>18000000</v>
      </c>
      <c r="V68" s="57">
        <f t="shared" si="4"/>
        <v>2250000</v>
      </c>
      <c r="W68" s="62">
        <v>440</v>
      </c>
      <c r="X68" s="36">
        <v>43510</v>
      </c>
      <c r="Y68" s="62">
        <v>436</v>
      </c>
      <c r="Z68" s="36" t="s">
        <v>173</v>
      </c>
      <c r="AA68" s="65">
        <v>1549</v>
      </c>
      <c r="AB68" s="36" t="s">
        <v>182</v>
      </c>
      <c r="AC68" s="67"/>
      <c r="AD68" s="67"/>
      <c r="AE68" s="67"/>
      <c r="AF68" s="67"/>
      <c r="AG68" s="67"/>
      <c r="AH68" s="67"/>
      <c r="AI68" s="67"/>
      <c r="AJ68" s="67"/>
      <c r="AK68" s="67"/>
      <c r="AL68" s="69">
        <f t="shared" si="0"/>
        <v>18000000</v>
      </c>
      <c r="AM68" s="70" t="s">
        <v>260</v>
      </c>
      <c r="AN68" s="71" t="s">
        <v>1221</v>
      </c>
      <c r="AO68" s="70" t="s">
        <v>1223</v>
      </c>
      <c r="AP68" s="34" t="s">
        <v>228</v>
      </c>
      <c r="AQ68" s="32" t="s">
        <v>229</v>
      </c>
      <c r="AR68" s="32"/>
    </row>
    <row r="69" spans="1:44" ht="191.25" hidden="1">
      <c r="A69" s="72" t="s">
        <v>462</v>
      </c>
      <c r="B69" s="32" t="s">
        <v>20</v>
      </c>
      <c r="C69" s="32" t="s">
        <v>30</v>
      </c>
      <c r="D69" s="32" t="s">
        <v>1279</v>
      </c>
      <c r="E69" s="40" t="s">
        <v>460</v>
      </c>
      <c r="F69" s="75" t="s">
        <v>237</v>
      </c>
      <c r="G69" s="49">
        <v>1053802487</v>
      </c>
      <c r="H69" s="47"/>
      <c r="I69" s="49"/>
      <c r="J69" s="49"/>
      <c r="K69" s="49"/>
      <c r="L69" s="35"/>
      <c r="M69" s="34"/>
      <c r="N69" s="34"/>
      <c r="O69" s="34"/>
      <c r="P69" s="35" t="s">
        <v>461</v>
      </c>
      <c r="Q69" s="36">
        <v>43510</v>
      </c>
      <c r="R69" s="36">
        <v>43517</v>
      </c>
      <c r="S69" s="36">
        <v>43881</v>
      </c>
      <c r="T69" s="49">
        <v>360</v>
      </c>
      <c r="U69" s="57">
        <v>36000000</v>
      </c>
      <c r="V69" s="57">
        <f t="shared" si="4"/>
        <v>3000000</v>
      </c>
      <c r="W69" s="62">
        <v>468</v>
      </c>
      <c r="X69" s="73">
        <v>43517</v>
      </c>
      <c r="Y69" s="62">
        <v>447</v>
      </c>
      <c r="Z69" s="36" t="s">
        <v>600</v>
      </c>
      <c r="AA69" s="65">
        <v>1536</v>
      </c>
      <c r="AB69" s="36" t="s">
        <v>602</v>
      </c>
      <c r="AC69" s="67"/>
      <c r="AD69" s="67"/>
      <c r="AE69" s="67"/>
      <c r="AF69" s="67"/>
      <c r="AG69" s="67"/>
      <c r="AH69" s="67"/>
      <c r="AI69" s="67"/>
      <c r="AJ69" s="67"/>
      <c r="AK69" s="67"/>
      <c r="AL69" s="69">
        <f t="shared" si="0"/>
        <v>36000000</v>
      </c>
      <c r="AM69" s="70" t="s">
        <v>260</v>
      </c>
      <c r="AN69" s="90" t="s">
        <v>605</v>
      </c>
      <c r="AO69" s="70" t="s">
        <v>611</v>
      </c>
      <c r="AP69" s="34" t="s">
        <v>228</v>
      </c>
      <c r="AQ69" s="32" t="s">
        <v>229</v>
      </c>
      <c r="AR69" s="32"/>
    </row>
    <row r="70" spans="1:44" ht="191.25" hidden="1">
      <c r="A70" s="72" t="s">
        <v>471</v>
      </c>
      <c r="B70" s="32" t="s">
        <v>20</v>
      </c>
      <c r="C70" s="32" t="s">
        <v>30</v>
      </c>
      <c r="D70" s="32" t="s">
        <v>1294</v>
      </c>
      <c r="E70" s="40" t="s">
        <v>469</v>
      </c>
      <c r="F70" s="75" t="s">
        <v>237</v>
      </c>
      <c r="G70" s="49">
        <v>1031163818</v>
      </c>
      <c r="H70" s="47"/>
      <c r="I70" s="49"/>
      <c r="J70" s="49"/>
      <c r="K70" s="49"/>
      <c r="L70" s="35"/>
      <c r="M70" s="34"/>
      <c r="N70" s="34"/>
      <c r="O70" s="34"/>
      <c r="P70" s="35" t="s">
        <v>470</v>
      </c>
      <c r="Q70" s="36">
        <v>43511</v>
      </c>
      <c r="R70" s="36">
        <v>43516</v>
      </c>
      <c r="S70" s="36">
        <v>43757</v>
      </c>
      <c r="T70" s="49">
        <v>360</v>
      </c>
      <c r="U70" s="57">
        <v>36000000</v>
      </c>
      <c r="V70" s="57">
        <f t="shared" si="4"/>
        <v>3000000</v>
      </c>
      <c r="W70" s="62">
        <v>463</v>
      </c>
      <c r="X70" s="36">
        <v>43757</v>
      </c>
      <c r="Y70" s="62">
        <v>450</v>
      </c>
      <c r="Z70" s="36" t="s">
        <v>600</v>
      </c>
      <c r="AA70" s="65">
        <v>1536</v>
      </c>
      <c r="AB70" s="36" t="s">
        <v>602</v>
      </c>
      <c r="AC70" s="67"/>
      <c r="AD70" s="67"/>
      <c r="AE70" s="67"/>
      <c r="AF70" s="67"/>
      <c r="AG70" s="67"/>
      <c r="AH70" s="67"/>
      <c r="AI70" s="67"/>
      <c r="AJ70" s="67"/>
      <c r="AK70" s="67"/>
      <c r="AL70" s="69">
        <v>36000000</v>
      </c>
      <c r="AM70" s="70" t="s">
        <v>238</v>
      </c>
      <c r="AN70" s="90" t="s">
        <v>605</v>
      </c>
      <c r="AO70" s="70" t="s">
        <v>611</v>
      </c>
      <c r="AP70" s="34" t="s">
        <v>228</v>
      </c>
      <c r="AQ70" s="32" t="s">
        <v>229</v>
      </c>
      <c r="AR70" s="32"/>
    </row>
    <row r="71" spans="1:44" ht="153" hidden="1">
      <c r="A71" s="118" t="s">
        <v>477</v>
      </c>
      <c r="B71" s="32" t="s">
        <v>20</v>
      </c>
      <c r="C71" s="32" t="s">
        <v>30</v>
      </c>
      <c r="D71" s="32" t="s">
        <v>1307</v>
      </c>
      <c r="E71" s="82" t="s">
        <v>1310</v>
      </c>
      <c r="F71" s="75" t="s">
        <v>237</v>
      </c>
      <c r="G71" s="83">
        <v>79734231</v>
      </c>
      <c r="H71" s="47"/>
      <c r="I71" s="49"/>
      <c r="J71" s="49"/>
      <c r="K71" s="49"/>
      <c r="L71" s="40" t="s">
        <v>475</v>
      </c>
      <c r="M71" s="75" t="s">
        <v>273</v>
      </c>
      <c r="N71" s="49">
        <v>457421</v>
      </c>
      <c r="O71" s="53">
        <v>43633</v>
      </c>
      <c r="P71" s="35" t="s">
        <v>476</v>
      </c>
      <c r="Q71" s="36">
        <v>43510</v>
      </c>
      <c r="R71" s="36">
        <v>43514</v>
      </c>
      <c r="S71" s="36">
        <v>43878</v>
      </c>
      <c r="T71" s="49">
        <v>360</v>
      </c>
      <c r="U71" s="57">
        <v>25668000</v>
      </c>
      <c r="V71" s="57">
        <f t="shared" si="4"/>
        <v>2139000</v>
      </c>
      <c r="W71" s="62">
        <v>456</v>
      </c>
      <c r="X71" s="36">
        <v>43515</v>
      </c>
      <c r="Y71" s="62">
        <v>399</v>
      </c>
      <c r="Z71" s="36" t="s">
        <v>280</v>
      </c>
      <c r="AA71" s="65">
        <v>1544</v>
      </c>
      <c r="AB71" s="34" t="s">
        <v>281</v>
      </c>
      <c r="AC71" s="67"/>
      <c r="AD71" s="67"/>
      <c r="AE71" s="67"/>
      <c r="AF71" s="67"/>
      <c r="AG71" s="67"/>
      <c r="AH71" s="67"/>
      <c r="AI71" s="67"/>
      <c r="AJ71" s="67"/>
      <c r="AK71" s="67"/>
      <c r="AL71" s="69">
        <f t="shared" ref="AL71:AL163" si="5">U71+AG71</f>
        <v>25668000</v>
      </c>
      <c r="AM71" s="70" t="s">
        <v>260</v>
      </c>
      <c r="AN71" s="71" t="s">
        <v>443</v>
      </c>
      <c r="AO71" s="92" t="s">
        <v>287</v>
      </c>
      <c r="AP71" s="34" t="s">
        <v>228</v>
      </c>
      <c r="AQ71" s="32" t="s">
        <v>229</v>
      </c>
      <c r="AR71" s="32"/>
    </row>
    <row r="72" spans="1:44" ht="63.75" hidden="1">
      <c r="A72" s="72" t="s">
        <v>483</v>
      </c>
      <c r="B72" s="86" t="s">
        <v>20</v>
      </c>
      <c r="C72" s="86" t="s">
        <v>30</v>
      </c>
      <c r="D72" s="86" t="s">
        <v>1331</v>
      </c>
      <c r="E72" s="103" t="s">
        <v>480</v>
      </c>
      <c r="F72" s="75" t="s">
        <v>237</v>
      </c>
      <c r="G72" s="106">
        <v>52381414</v>
      </c>
      <c r="H72" s="107"/>
      <c r="I72" s="106"/>
      <c r="J72" s="106"/>
      <c r="K72" s="106"/>
      <c r="L72" s="104"/>
      <c r="M72" s="102"/>
      <c r="N72" s="102"/>
      <c r="O72" s="102"/>
      <c r="P72" s="104" t="s">
        <v>481</v>
      </c>
      <c r="Q72" s="105">
        <v>43510</v>
      </c>
      <c r="R72" s="36">
        <v>43515</v>
      </c>
      <c r="S72" s="36">
        <v>43756</v>
      </c>
      <c r="T72" s="106">
        <v>240</v>
      </c>
      <c r="U72" s="57">
        <v>41997312</v>
      </c>
      <c r="V72" s="57">
        <f t="shared" si="4"/>
        <v>5249664</v>
      </c>
      <c r="W72" s="62">
        <v>454</v>
      </c>
      <c r="X72" s="36">
        <v>43515</v>
      </c>
      <c r="Y72" s="62">
        <v>405</v>
      </c>
      <c r="Z72" s="36" t="s">
        <v>173</v>
      </c>
      <c r="AA72" s="65">
        <v>1549</v>
      </c>
      <c r="AB72" s="36" t="s">
        <v>182</v>
      </c>
      <c r="AC72" s="67"/>
      <c r="AD72" s="67"/>
      <c r="AE72" s="67"/>
      <c r="AF72" s="67"/>
      <c r="AG72" s="67"/>
      <c r="AH72" s="67"/>
      <c r="AI72" s="67"/>
      <c r="AJ72" s="67"/>
      <c r="AK72" s="67"/>
      <c r="AL72" s="69">
        <f t="shared" si="5"/>
        <v>41997312</v>
      </c>
      <c r="AM72" s="70" t="s">
        <v>238</v>
      </c>
      <c r="AN72" s="81" t="s">
        <v>641</v>
      </c>
      <c r="AO72" s="70" t="s">
        <v>624</v>
      </c>
      <c r="AP72" s="34" t="s">
        <v>228</v>
      </c>
      <c r="AQ72" s="32" t="s">
        <v>229</v>
      </c>
      <c r="AR72" s="32"/>
    </row>
    <row r="73" spans="1:44" ht="63.75" hidden="1">
      <c r="A73" s="72" t="s">
        <v>489</v>
      </c>
      <c r="B73" s="32" t="s">
        <v>20</v>
      </c>
      <c r="C73" s="32" t="s">
        <v>30</v>
      </c>
      <c r="D73" s="32" t="s">
        <v>1350</v>
      </c>
      <c r="E73" s="40" t="s">
        <v>487</v>
      </c>
      <c r="F73" s="75" t="s">
        <v>237</v>
      </c>
      <c r="G73" s="49">
        <v>79141312</v>
      </c>
      <c r="H73" s="47"/>
      <c r="I73" s="49"/>
      <c r="J73" s="49"/>
      <c r="K73" s="49"/>
      <c r="L73" s="35"/>
      <c r="M73" s="34"/>
      <c r="N73" s="34"/>
      <c r="O73" s="34"/>
      <c r="P73" s="35" t="s">
        <v>481</v>
      </c>
      <c r="Q73" s="36">
        <v>43510</v>
      </c>
      <c r="R73" s="36">
        <v>43517</v>
      </c>
      <c r="S73" s="36">
        <v>43758</v>
      </c>
      <c r="T73" s="49">
        <v>240</v>
      </c>
      <c r="U73" s="57">
        <v>38400000</v>
      </c>
      <c r="V73" s="57">
        <f t="shared" si="4"/>
        <v>4800000</v>
      </c>
      <c r="W73" s="62">
        <v>461</v>
      </c>
      <c r="X73" s="36">
        <v>43515</v>
      </c>
      <c r="Y73" s="62">
        <v>385</v>
      </c>
      <c r="Z73" s="36" t="s">
        <v>173</v>
      </c>
      <c r="AA73" s="65">
        <v>1549</v>
      </c>
      <c r="AB73" s="36" t="s">
        <v>182</v>
      </c>
      <c r="AC73" s="67"/>
      <c r="AD73" s="67"/>
      <c r="AE73" s="67"/>
      <c r="AF73" s="67"/>
      <c r="AG73" s="67"/>
      <c r="AH73" s="67"/>
      <c r="AI73" s="67"/>
      <c r="AJ73" s="67"/>
      <c r="AK73" s="67"/>
      <c r="AL73" s="69">
        <f t="shared" si="5"/>
        <v>38400000</v>
      </c>
      <c r="AM73" s="70" t="s">
        <v>238</v>
      </c>
      <c r="AN73" s="81" t="s">
        <v>641</v>
      </c>
      <c r="AO73" s="70" t="s">
        <v>624</v>
      </c>
      <c r="AP73" s="34" t="s">
        <v>228</v>
      </c>
      <c r="AQ73" s="32" t="s">
        <v>229</v>
      </c>
      <c r="AR73" s="32"/>
    </row>
    <row r="74" spans="1:44" ht="51" hidden="1">
      <c r="A74" s="72" t="s">
        <v>497</v>
      </c>
      <c r="B74" s="32" t="s">
        <v>20</v>
      </c>
      <c r="C74" s="32" t="s">
        <v>30</v>
      </c>
      <c r="D74" s="32" t="s">
        <v>1361</v>
      </c>
      <c r="E74" s="82" t="s">
        <v>1363</v>
      </c>
      <c r="F74" s="75" t="s">
        <v>237</v>
      </c>
      <c r="G74" s="83">
        <v>80132900</v>
      </c>
      <c r="H74" s="47"/>
      <c r="I74" s="49"/>
      <c r="J74" s="49"/>
      <c r="K74" s="49"/>
      <c r="L74" s="40" t="s">
        <v>494</v>
      </c>
      <c r="M74" s="75" t="s">
        <v>237</v>
      </c>
      <c r="N74" s="49">
        <v>1015421356</v>
      </c>
      <c r="O74" s="53">
        <v>43585</v>
      </c>
      <c r="P74" s="35" t="s">
        <v>406</v>
      </c>
      <c r="Q74" s="36">
        <v>43509</v>
      </c>
      <c r="R74" s="36">
        <v>43511</v>
      </c>
      <c r="S74" s="36">
        <v>43752</v>
      </c>
      <c r="T74" s="49">
        <v>240</v>
      </c>
      <c r="U74" s="57">
        <v>38400000</v>
      </c>
      <c r="V74" s="57">
        <f t="shared" si="4"/>
        <v>4800000</v>
      </c>
      <c r="W74" s="62">
        <v>433</v>
      </c>
      <c r="X74" s="36">
        <v>43509</v>
      </c>
      <c r="Y74" s="62">
        <v>428</v>
      </c>
      <c r="Z74" s="36" t="s">
        <v>173</v>
      </c>
      <c r="AA74" s="65">
        <v>1549</v>
      </c>
      <c r="AB74" s="36" t="s">
        <v>182</v>
      </c>
      <c r="AC74" s="67"/>
      <c r="AD74" s="67"/>
      <c r="AE74" s="67"/>
      <c r="AF74" s="67"/>
      <c r="AG74" s="67"/>
      <c r="AH74" s="67"/>
      <c r="AI74" s="67"/>
      <c r="AJ74" s="67"/>
      <c r="AK74" s="67"/>
      <c r="AL74" s="69">
        <f t="shared" si="5"/>
        <v>38400000</v>
      </c>
      <c r="AM74" s="70" t="s">
        <v>238</v>
      </c>
      <c r="AN74" s="81" t="s">
        <v>261</v>
      </c>
      <c r="AO74" s="70" t="s">
        <v>266</v>
      </c>
      <c r="AP74" s="34" t="s">
        <v>228</v>
      </c>
      <c r="AQ74" s="32" t="s">
        <v>229</v>
      </c>
      <c r="AR74" s="32"/>
    </row>
    <row r="75" spans="1:44" ht="63.75" hidden="1">
      <c r="A75" s="72" t="s">
        <v>502</v>
      </c>
      <c r="B75" s="32" t="s">
        <v>20</v>
      </c>
      <c r="C75" s="32" t="s">
        <v>30</v>
      </c>
      <c r="D75" s="32" t="s">
        <v>1382</v>
      </c>
      <c r="E75" s="40" t="s">
        <v>501</v>
      </c>
      <c r="F75" s="75" t="s">
        <v>237</v>
      </c>
      <c r="G75" s="49">
        <v>35586455</v>
      </c>
      <c r="H75" s="47"/>
      <c r="I75" s="49"/>
      <c r="J75" s="49"/>
      <c r="K75" s="49"/>
      <c r="L75" s="35"/>
      <c r="M75" s="34"/>
      <c r="N75" s="34"/>
      <c r="O75" s="34"/>
      <c r="P75" s="35" t="s">
        <v>210</v>
      </c>
      <c r="Q75" s="36">
        <v>43509</v>
      </c>
      <c r="R75" s="36">
        <v>43510</v>
      </c>
      <c r="S75" s="36">
        <v>43751</v>
      </c>
      <c r="T75" s="49">
        <v>240</v>
      </c>
      <c r="U75" s="57">
        <v>38400000</v>
      </c>
      <c r="V75" s="57">
        <f t="shared" si="4"/>
        <v>4800000</v>
      </c>
      <c r="W75" s="62">
        <v>447</v>
      </c>
      <c r="X75" s="36">
        <v>43511</v>
      </c>
      <c r="Y75" s="62">
        <v>416</v>
      </c>
      <c r="Z75" s="36" t="s">
        <v>173</v>
      </c>
      <c r="AA75" s="65">
        <v>1549</v>
      </c>
      <c r="AB75" s="36" t="s">
        <v>182</v>
      </c>
      <c r="AC75" s="67"/>
      <c r="AD75" s="67"/>
      <c r="AE75" s="67"/>
      <c r="AF75" s="67"/>
      <c r="AG75" s="67"/>
      <c r="AH75" s="67"/>
      <c r="AI75" s="67"/>
      <c r="AJ75" s="67"/>
      <c r="AK75" s="67"/>
      <c r="AL75" s="69">
        <f t="shared" si="5"/>
        <v>38400000</v>
      </c>
      <c r="AM75" s="70" t="s">
        <v>238</v>
      </c>
      <c r="AN75" s="81" t="s">
        <v>641</v>
      </c>
      <c r="AO75" s="70" t="s">
        <v>624</v>
      </c>
      <c r="AP75" s="34" t="s">
        <v>228</v>
      </c>
      <c r="AQ75" s="32" t="s">
        <v>229</v>
      </c>
      <c r="AR75" s="32"/>
    </row>
    <row r="76" spans="1:44" ht="127.5" hidden="1">
      <c r="A76" s="72" t="s">
        <v>508</v>
      </c>
      <c r="B76" s="32" t="s">
        <v>20</v>
      </c>
      <c r="C76" s="32" t="s">
        <v>30</v>
      </c>
      <c r="D76" s="32" t="s">
        <v>1399</v>
      </c>
      <c r="E76" s="40" t="s">
        <v>505</v>
      </c>
      <c r="F76" s="75" t="s">
        <v>237</v>
      </c>
      <c r="G76" s="49">
        <v>79363435</v>
      </c>
      <c r="H76" s="47"/>
      <c r="I76" s="49"/>
      <c r="J76" s="49"/>
      <c r="K76" s="49"/>
      <c r="L76" s="35"/>
      <c r="M76" s="34"/>
      <c r="N76" s="34"/>
      <c r="O76" s="34"/>
      <c r="P76" s="35" t="s">
        <v>507</v>
      </c>
      <c r="Q76" s="36">
        <v>43509</v>
      </c>
      <c r="R76" s="36">
        <v>43511</v>
      </c>
      <c r="S76" s="36">
        <v>43752</v>
      </c>
      <c r="T76" s="49">
        <v>240</v>
      </c>
      <c r="U76" s="57">
        <v>48800000</v>
      </c>
      <c r="V76" s="57">
        <f t="shared" si="4"/>
        <v>6100000</v>
      </c>
      <c r="W76" s="62">
        <v>443</v>
      </c>
      <c r="X76" s="36">
        <v>43510</v>
      </c>
      <c r="Y76" s="62">
        <v>487</v>
      </c>
      <c r="Z76" s="36" t="s">
        <v>173</v>
      </c>
      <c r="AA76" s="65">
        <v>1549</v>
      </c>
      <c r="AB76" s="36" t="s">
        <v>182</v>
      </c>
      <c r="AC76" s="67"/>
      <c r="AD76" s="67"/>
      <c r="AE76" s="67"/>
      <c r="AF76" s="67"/>
      <c r="AG76" s="67"/>
      <c r="AH76" s="67"/>
      <c r="AI76" s="67"/>
      <c r="AJ76" s="67"/>
      <c r="AK76" s="67"/>
      <c r="AL76" s="69">
        <f t="shared" si="5"/>
        <v>48800000</v>
      </c>
      <c r="AM76" s="70" t="s">
        <v>238</v>
      </c>
      <c r="AN76" s="71" t="s">
        <v>286</v>
      </c>
      <c r="AO76" s="92" t="s">
        <v>287</v>
      </c>
      <c r="AP76" s="34" t="s">
        <v>228</v>
      </c>
      <c r="AQ76" s="32" t="s">
        <v>229</v>
      </c>
      <c r="AR76" s="32"/>
    </row>
    <row r="77" spans="1:44" ht="114.75" hidden="1">
      <c r="A77" s="72" t="s">
        <v>516</v>
      </c>
      <c r="B77" s="32" t="s">
        <v>20</v>
      </c>
      <c r="C77" s="32" t="s">
        <v>30</v>
      </c>
      <c r="D77" s="86" t="s">
        <v>1408</v>
      </c>
      <c r="E77" s="40" t="s">
        <v>514</v>
      </c>
      <c r="F77" s="75" t="s">
        <v>237</v>
      </c>
      <c r="G77" s="49">
        <v>19339805</v>
      </c>
      <c r="H77" s="47"/>
      <c r="I77" s="49"/>
      <c r="J77" s="49"/>
      <c r="K77" s="49"/>
      <c r="L77" s="35"/>
      <c r="M77" s="34"/>
      <c r="N77" s="34"/>
      <c r="O77" s="34"/>
      <c r="P77" s="35" t="s">
        <v>1412</v>
      </c>
      <c r="Q77" s="36">
        <v>43510</v>
      </c>
      <c r="R77" s="36">
        <v>43516</v>
      </c>
      <c r="S77" s="36">
        <v>43757</v>
      </c>
      <c r="T77" s="49">
        <v>240</v>
      </c>
      <c r="U77" s="57">
        <v>44000000</v>
      </c>
      <c r="V77" s="57">
        <f t="shared" si="4"/>
        <v>5500000</v>
      </c>
      <c r="W77" s="62">
        <v>460</v>
      </c>
      <c r="X77" s="36">
        <v>43515</v>
      </c>
      <c r="Y77" s="62">
        <v>486</v>
      </c>
      <c r="Z77" s="36" t="s">
        <v>173</v>
      </c>
      <c r="AA77" s="65">
        <v>1549</v>
      </c>
      <c r="AB77" s="36" t="s">
        <v>182</v>
      </c>
      <c r="AC77" s="67"/>
      <c r="AD77" s="67"/>
      <c r="AE77" s="67"/>
      <c r="AF77" s="67"/>
      <c r="AG77" s="67"/>
      <c r="AH77" s="67"/>
      <c r="AI77" s="67"/>
      <c r="AJ77" s="67"/>
      <c r="AK77" s="67"/>
      <c r="AL77" s="69">
        <f t="shared" si="5"/>
        <v>44000000</v>
      </c>
      <c r="AM77" s="70" t="s">
        <v>238</v>
      </c>
      <c r="AN77" s="81" t="s">
        <v>527</v>
      </c>
      <c r="AO77" s="70" t="s">
        <v>382</v>
      </c>
      <c r="AP77" s="34" t="s">
        <v>228</v>
      </c>
      <c r="AQ77" s="32" t="s">
        <v>229</v>
      </c>
      <c r="AR77" s="32"/>
    </row>
    <row r="78" spans="1:44" ht="114.75" hidden="1">
      <c r="A78" s="72" t="s">
        <v>521</v>
      </c>
      <c r="B78" s="32" t="s">
        <v>20</v>
      </c>
      <c r="C78" s="32" t="s">
        <v>30</v>
      </c>
      <c r="D78" s="86" t="s">
        <v>1426</v>
      </c>
      <c r="E78" s="40" t="s">
        <v>520</v>
      </c>
      <c r="F78" s="75" t="s">
        <v>237</v>
      </c>
      <c r="G78" s="49">
        <v>24606768</v>
      </c>
      <c r="H78" s="47"/>
      <c r="I78" s="49"/>
      <c r="J78" s="49"/>
      <c r="K78" s="49"/>
      <c r="L78" s="35"/>
      <c r="M78" s="34"/>
      <c r="N78" s="34"/>
      <c r="O78" s="34"/>
      <c r="P78" s="35" t="s">
        <v>515</v>
      </c>
      <c r="Q78" s="36">
        <v>43510</v>
      </c>
      <c r="R78" s="36">
        <v>43517</v>
      </c>
      <c r="S78" s="36">
        <v>43758</v>
      </c>
      <c r="T78" s="49">
        <v>240</v>
      </c>
      <c r="U78" s="57">
        <v>44000000</v>
      </c>
      <c r="V78" s="57">
        <f t="shared" si="4"/>
        <v>5500000</v>
      </c>
      <c r="W78" s="62">
        <v>474</v>
      </c>
      <c r="X78" s="73">
        <v>43517</v>
      </c>
      <c r="Y78" s="62">
        <v>484</v>
      </c>
      <c r="Z78" s="36" t="s">
        <v>173</v>
      </c>
      <c r="AA78" s="65">
        <v>1549</v>
      </c>
      <c r="AB78" s="36" t="s">
        <v>182</v>
      </c>
      <c r="AC78" s="67"/>
      <c r="AD78" s="67"/>
      <c r="AE78" s="67"/>
      <c r="AF78" s="67"/>
      <c r="AG78" s="67"/>
      <c r="AH78" s="67"/>
      <c r="AI78" s="67"/>
      <c r="AJ78" s="67"/>
      <c r="AK78" s="67"/>
      <c r="AL78" s="69">
        <f t="shared" si="5"/>
        <v>44000000</v>
      </c>
      <c r="AM78" s="70" t="s">
        <v>238</v>
      </c>
      <c r="AN78" s="81" t="s">
        <v>527</v>
      </c>
      <c r="AO78" s="70" t="s">
        <v>382</v>
      </c>
      <c r="AP78" s="34" t="s">
        <v>228</v>
      </c>
      <c r="AQ78" s="32" t="s">
        <v>229</v>
      </c>
      <c r="AR78" s="32"/>
    </row>
    <row r="79" spans="1:44" ht="114.75" hidden="1">
      <c r="A79" s="72" t="s">
        <v>529</v>
      </c>
      <c r="B79" s="32" t="s">
        <v>20</v>
      </c>
      <c r="C79" s="32" t="s">
        <v>30</v>
      </c>
      <c r="D79" s="86" t="s">
        <v>1441</v>
      </c>
      <c r="E79" s="40" t="s">
        <v>527</v>
      </c>
      <c r="F79" s="75" t="s">
        <v>237</v>
      </c>
      <c r="G79" s="49">
        <v>63394936</v>
      </c>
      <c r="H79" s="47"/>
      <c r="I79" s="49"/>
      <c r="J79" s="49"/>
      <c r="K79" s="49"/>
      <c r="L79" s="35"/>
      <c r="M79" s="34"/>
      <c r="N79" s="34"/>
      <c r="O79" s="34"/>
      <c r="P79" s="35" t="s">
        <v>528</v>
      </c>
      <c r="Q79" s="36">
        <v>43510</v>
      </c>
      <c r="R79" s="36">
        <v>43515</v>
      </c>
      <c r="S79" s="36">
        <v>43756</v>
      </c>
      <c r="T79" s="49">
        <v>240</v>
      </c>
      <c r="U79" s="57">
        <v>63200000</v>
      </c>
      <c r="V79" s="57">
        <f t="shared" si="4"/>
        <v>7899999.9999999991</v>
      </c>
      <c r="W79" s="62">
        <v>457</v>
      </c>
      <c r="X79" s="36">
        <v>43757</v>
      </c>
      <c r="Y79" s="62">
        <v>485</v>
      </c>
      <c r="Z79" s="36" t="s">
        <v>173</v>
      </c>
      <c r="AA79" s="65">
        <v>1549</v>
      </c>
      <c r="AB79" s="36" t="s">
        <v>182</v>
      </c>
      <c r="AC79" s="67"/>
      <c r="AD79" s="67"/>
      <c r="AE79" s="67"/>
      <c r="AF79" s="67"/>
      <c r="AG79" s="67"/>
      <c r="AH79" s="67"/>
      <c r="AI79" s="67"/>
      <c r="AJ79" s="67"/>
      <c r="AK79" s="67"/>
      <c r="AL79" s="69">
        <f t="shared" si="5"/>
        <v>63200000</v>
      </c>
      <c r="AM79" s="70" t="s">
        <v>238</v>
      </c>
      <c r="AN79" s="70" t="s">
        <v>239</v>
      </c>
      <c r="AO79" s="70" t="s">
        <v>382</v>
      </c>
      <c r="AP79" s="34" t="s">
        <v>228</v>
      </c>
      <c r="AQ79" s="32" t="s">
        <v>229</v>
      </c>
      <c r="AR79" s="32"/>
    </row>
    <row r="80" spans="1:44" ht="76.5" hidden="1">
      <c r="A80" s="72" t="s">
        <v>537</v>
      </c>
      <c r="B80" s="32" t="s">
        <v>20</v>
      </c>
      <c r="C80" s="32" t="s">
        <v>30</v>
      </c>
      <c r="D80" s="32" t="s">
        <v>1448</v>
      </c>
      <c r="E80" s="40" t="s">
        <v>1449</v>
      </c>
      <c r="F80" s="75" t="s">
        <v>237</v>
      </c>
      <c r="G80" s="49">
        <v>19445797</v>
      </c>
      <c r="H80" s="47"/>
      <c r="I80" s="49"/>
      <c r="J80" s="49"/>
      <c r="K80" s="49"/>
      <c r="L80" s="35"/>
      <c r="M80" s="34"/>
      <c r="N80" s="34"/>
      <c r="O80" s="34"/>
      <c r="P80" s="35" t="s">
        <v>1450</v>
      </c>
      <c r="Q80" s="36">
        <v>43510</v>
      </c>
      <c r="R80" s="36">
        <v>43515</v>
      </c>
      <c r="S80" s="53">
        <v>43756</v>
      </c>
      <c r="T80" s="49">
        <v>240</v>
      </c>
      <c r="U80" s="57">
        <v>17112000</v>
      </c>
      <c r="V80" s="57">
        <f t="shared" si="4"/>
        <v>2139000</v>
      </c>
      <c r="W80" s="62">
        <v>444</v>
      </c>
      <c r="X80" s="36">
        <v>43511</v>
      </c>
      <c r="Y80" s="62">
        <v>354</v>
      </c>
      <c r="Z80" s="36" t="s">
        <v>173</v>
      </c>
      <c r="AA80" s="65">
        <v>1549</v>
      </c>
      <c r="AB80" s="36" t="s">
        <v>182</v>
      </c>
      <c r="AC80" s="67"/>
      <c r="AD80" s="67"/>
      <c r="AE80" s="67"/>
      <c r="AF80" s="67"/>
      <c r="AG80" s="67"/>
      <c r="AH80" s="67"/>
      <c r="AI80" s="67"/>
      <c r="AJ80" s="67"/>
      <c r="AK80" s="67"/>
      <c r="AL80" s="69">
        <f t="shared" si="5"/>
        <v>17112000</v>
      </c>
      <c r="AM80" s="70" t="s">
        <v>260</v>
      </c>
      <c r="AN80" s="81" t="s">
        <v>691</v>
      </c>
      <c r="AO80" s="70" t="s">
        <v>692</v>
      </c>
      <c r="AP80" s="34" t="s">
        <v>228</v>
      </c>
      <c r="AQ80" s="32" t="s">
        <v>229</v>
      </c>
      <c r="AR80" s="32"/>
    </row>
    <row r="81" spans="1:44" ht="51" hidden="1">
      <c r="A81" s="72" t="s">
        <v>545</v>
      </c>
      <c r="B81" s="109">
        <v>0</v>
      </c>
      <c r="C81" s="32" t="s">
        <v>30</v>
      </c>
      <c r="D81" s="32" t="s">
        <v>1452</v>
      </c>
      <c r="E81" s="40" t="s">
        <v>542</v>
      </c>
      <c r="F81" s="75" t="s">
        <v>237</v>
      </c>
      <c r="G81" s="49">
        <v>1014213321</v>
      </c>
      <c r="H81" s="47"/>
      <c r="I81" s="49"/>
      <c r="J81" s="49"/>
      <c r="K81" s="49"/>
      <c r="L81" s="35"/>
      <c r="M81" s="34"/>
      <c r="N81" s="34"/>
      <c r="O81" s="34"/>
      <c r="P81" s="35" t="s">
        <v>543</v>
      </c>
      <c r="Q81" s="36">
        <v>43510</v>
      </c>
      <c r="R81" s="36">
        <v>43514</v>
      </c>
      <c r="S81" s="36">
        <v>43755</v>
      </c>
      <c r="T81" s="49">
        <v>240</v>
      </c>
      <c r="U81" s="57">
        <v>25200000</v>
      </c>
      <c r="V81" s="57">
        <f t="shared" si="4"/>
        <v>3150000</v>
      </c>
      <c r="W81" s="62">
        <v>446</v>
      </c>
      <c r="X81" s="36">
        <v>43511</v>
      </c>
      <c r="Y81" s="62">
        <v>488</v>
      </c>
      <c r="Z81" s="36" t="s">
        <v>173</v>
      </c>
      <c r="AA81" s="65">
        <v>1549</v>
      </c>
      <c r="AB81" s="36" t="s">
        <v>182</v>
      </c>
      <c r="AC81" s="67"/>
      <c r="AD81" s="67"/>
      <c r="AE81" s="67"/>
      <c r="AF81" s="67"/>
      <c r="AG81" s="67"/>
      <c r="AH81" s="67"/>
      <c r="AI81" s="67"/>
      <c r="AJ81" s="67"/>
      <c r="AK81" s="67"/>
      <c r="AL81" s="69">
        <f t="shared" si="5"/>
        <v>25200000</v>
      </c>
      <c r="AM81" s="70" t="s">
        <v>260</v>
      </c>
      <c r="AN81" s="70" t="s">
        <v>239</v>
      </c>
      <c r="AO81" s="70" t="s">
        <v>382</v>
      </c>
      <c r="AP81" s="34" t="s">
        <v>228</v>
      </c>
      <c r="AQ81" s="32" t="s">
        <v>229</v>
      </c>
      <c r="AR81" s="32"/>
    </row>
    <row r="82" spans="1:44" ht="191.25" hidden="1">
      <c r="A82" s="72" t="s">
        <v>553</v>
      </c>
      <c r="B82" s="32" t="s">
        <v>20</v>
      </c>
      <c r="C82" s="32" t="s">
        <v>30</v>
      </c>
      <c r="D82" s="32" t="s">
        <v>1456</v>
      </c>
      <c r="E82" s="35" t="s">
        <v>859</v>
      </c>
      <c r="F82" s="75" t="s">
        <v>237</v>
      </c>
      <c r="G82" s="34">
        <v>1033762488</v>
      </c>
      <c r="H82" s="47"/>
      <c r="I82" s="49"/>
      <c r="J82" s="49"/>
      <c r="K82" s="49"/>
      <c r="L82" s="35" t="s">
        <v>551</v>
      </c>
      <c r="M82" s="36" t="s">
        <v>217</v>
      </c>
      <c r="N82" s="49">
        <v>19345196</v>
      </c>
      <c r="O82" s="36">
        <v>43512</v>
      </c>
      <c r="P82" s="35" t="s">
        <v>470</v>
      </c>
      <c r="Q82" s="36">
        <v>43510</v>
      </c>
      <c r="R82" s="36">
        <v>43515</v>
      </c>
      <c r="S82" s="36">
        <v>43879</v>
      </c>
      <c r="T82" s="49">
        <v>360</v>
      </c>
      <c r="U82" s="57">
        <v>36000000</v>
      </c>
      <c r="V82" s="57">
        <f t="shared" si="4"/>
        <v>3000000</v>
      </c>
      <c r="W82" s="62">
        <v>450</v>
      </c>
      <c r="X82" s="36">
        <v>43515</v>
      </c>
      <c r="Y82" s="62">
        <v>449</v>
      </c>
      <c r="Z82" s="36" t="s">
        <v>600</v>
      </c>
      <c r="AA82" s="65">
        <v>1536</v>
      </c>
      <c r="AB82" s="36" t="s">
        <v>602</v>
      </c>
      <c r="AC82" s="67"/>
      <c r="AD82" s="67"/>
      <c r="AE82" s="67"/>
      <c r="AF82" s="67"/>
      <c r="AG82" s="67"/>
      <c r="AH82" s="67"/>
      <c r="AI82" s="67"/>
      <c r="AJ82" s="67"/>
      <c r="AK82" s="67"/>
      <c r="AL82" s="69">
        <f t="shared" si="5"/>
        <v>36000000</v>
      </c>
      <c r="AM82" s="70" t="s">
        <v>238</v>
      </c>
      <c r="AN82" s="90" t="s">
        <v>605</v>
      </c>
      <c r="AO82" s="70" t="s">
        <v>611</v>
      </c>
      <c r="AP82" s="34" t="s">
        <v>228</v>
      </c>
      <c r="AQ82" s="32" t="s">
        <v>229</v>
      </c>
      <c r="AR82" s="32"/>
    </row>
    <row r="83" spans="1:44" ht="178.5" hidden="1">
      <c r="A83" s="72" t="s">
        <v>558</v>
      </c>
      <c r="B83" s="32" t="s">
        <v>20</v>
      </c>
      <c r="C83" s="32" t="s">
        <v>30</v>
      </c>
      <c r="D83" s="32" t="s">
        <v>1461</v>
      </c>
      <c r="E83" s="40" t="s">
        <v>556</v>
      </c>
      <c r="F83" s="75" t="s">
        <v>237</v>
      </c>
      <c r="G83" s="49">
        <v>52363861</v>
      </c>
      <c r="H83" s="47"/>
      <c r="I83" s="49"/>
      <c r="J83" s="49"/>
      <c r="K83" s="49"/>
      <c r="L83" s="35"/>
      <c r="M83" s="34"/>
      <c r="N83" s="34"/>
      <c r="O83" s="34"/>
      <c r="P83" s="35" t="s">
        <v>557</v>
      </c>
      <c r="Q83" s="36">
        <v>43510</v>
      </c>
      <c r="R83" s="36">
        <v>43515</v>
      </c>
      <c r="S83" s="36">
        <v>43880</v>
      </c>
      <c r="T83" s="49">
        <v>360</v>
      </c>
      <c r="U83" s="57">
        <v>57000000</v>
      </c>
      <c r="V83" s="57">
        <f t="shared" si="4"/>
        <v>4750000</v>
      </c>
      <c r="W83" s="62">
        <v>451</v>
      </c>
      <c r="X83" s="36">
        <v>43880</v>
      </c>
      <c r="Y83" s="62">
        <v>359</v>
      </c>
      <c r="Z83" s="36" t="s">
        <v>600</v>
      </c>
      <c r="AA83" s="65">
        <v>1536</v>
      </c>
      <c r="AB83" s="36" t="s">
        <v>602</v>
      </c>
      <c r="AC83" s="67"/>
      <c r="AD83" s="67"/>
      <c r="AE83" s="67"/>
      <c r="AF83" s="67"/>
      <c r="AG83" s="67"/>
      <c r="AH83" s="67"/>
      <c r="AI83" s="67"/>
      <c r="AJ83" s="67"/>
      <c r="AK83" s="67"/>
      <c r="AL83" s="69">
        <f t="shared" si="5"/>
        <v>57000000</v>
      </c>
      <c r="AM83" s="70" t="s">
        <v>238</v>
      </c>
      <c r="AN83" s="90" t="s">
        <v>605</v>
      </c>
      <c r="AO83" s="70" t="s">
        <v>611</v>
      </c>
      <c r="AP83" s="34" t="s">
        <v>228</v>
      </c>
      <c r="AQ83" s="32" t="s">
        <v>229</v>
      </c>
      <c r="AR83" s="32"/>
    </row>
    <row r="84" spans="1:44" ht="102" hidden="1">
      <c r="A84" s="72" t="s">
        <v>564</v>
      </c>
      <c r="B84" s="32" t="s">
        <v>20</v>
      </c>
      <c r="C84" s="32" t="s">
        <v>30</v>
      </c>
      <c r="D84" s="32" t="s">
        <v>561</v>
      </c>
      <c r="E84" s="40" t="s">
        <v>562</v>
      </c>
      <c r="F84" s="75" t="s">
        <v>237</v>
      </c>
      <c r="G84" s="49">
        <v>80115548</v>
      </c>
      <c r="H84" s="47"/>
      <c r="I84" s="49"/>
      <c r="J84" s="49"/>
      <c r="K84" s="49"/>
      <c r="L84" s="35"/>
      <c r="M84" s="34"/>
      <c r="N84" s="34"/>
      <c r="O84" s="34"/>
      <c r="P84" s="35" t="s">
        <v>563</v>
      </c>
      <c r="Q84" s="36">
        <v>43511</v>
      </c>
      <c r="R84" s="36">
        <v>43515</v>
      </c>
      <c r="S84" s="36">
        <v>43756</v>
      </c>
      <c r="T84" s="49">
        <v>240</v>
      </c>
      <c r="U84" s="57">
        <v>23200000</v>
      </c>
      <c r="V84" s="57">
        <f t="shared" si="4"/>
        <v>2900000</v>
      </c>
      <c r="W84" s="62">
        <v>455</v>
      </c>
      <c r="X84" s="36">
        <v>43514</v>
      </c>
      <c r="Y84" s="62">
        <v>453</v>
      </c>
      <c r="Z84" s="36" t="s">
        <v>173</v>
      </c>
      <c r="AA84" s="65">
        <v>1549</v>
      </c>
      <c r="AB84" s="36" t="s">
        <v>182</v>
      </c>
      <c r="AC84" s="67"/>
      <c r="AD84" s="67"/>
      <c r="AE84" s="67"/>
      <c r="AF84" s="67"/>
      <c r="AG84" s="67"/>
      <c r="AH84" s="67"/>
      <c r="AI84" s="67"/>
      <c r="AJ84" s="67"/>
      <c r="AK84" s="67"/>
      <c r="AL84" s="69">
        <f t="shared" si="5"/>
        <v>23200000</v>
      </c>
      <c r="AM84" s="70" t="s">
        <v>260</v>
      </c>
      <c r="AN84" s="81" t="s">
        <v>641</v>
      </c>
      <c r="AO84" s="70" t="s">
        <v>624</v>
      </c>
      <c r="AP84" s="34" t="s">
        <v>228</v>
      </c>
      <c r="AQ84" s="32" t="s">
        <v>229</v>
      </c>
      <c r="AR84" s="32"/>
    </row>
    <row r="85" spans="1:44" ht="63.75" hidden="1">
      <c r="A85" s="72" t="s">
        <v>568</v>
      </c>
      <c r="B85" s="32" t="s">
        <v>20</v>
      </c>
      <c r="C85" s="32" t="s">
        <v>30</v>
      </c>
      <c r="D85" s="32" t="s">
        <v>1464</v>
      </c>
      <c r="E85" s="40" t="s">
        <v>567</v>
      </c>
      <c r="F85" s="75" t="s">
        <v>237</v>
      </c>
      <c r="G85" s="49">
        <v>79628300</v>
      </c>
      <c r="H85" s="47"/>
      <c r="I85" s="49"/>
      <c r="J85" s="49"/>
      <c r="K85" s="49"/>
      <c r="L85" s="35"/>
      <c r="M85" s="34"/>
      <c r="N85" s="34"/>
      <c r="O85" s="34"/>
      <c r="P85" s="35" t="s">
        <v>185</v>
      </c>
      <c r="Q85" s="36">
        <v>43509</v>
      </c>
      <c r="R85" s="36">
        <v>43515</v>
      </c>
      <c r="S85" s="36">
        <v>43756</v>
      </c>
      <c r="T85" s="49">
        <v>240</v>
      </c>
      <c r="U85" s="57">
        <v>38400000</v>
      </c>
      <c r="V85" s="57">
        <f t="shared" si="4"/>
        <v>4800000</v>
      </c>
      <c r="W85" s="62">
        <v>452</v>
      </c>
      <c r="X85" s="36">
        <v>43515</v>
      </c>
      <c r="Y85" s="62">
        <v>491</v>
      </c>
      <c r="Z85" s="36" t="s">
        <v>173</v>
      </c>
      <c r="AA85" s="65">
        <v>1549</v>
      </c>
      <c r="AB85" s="36" t="s">
        <v>182</v>
      </c>
      <c r="AC85" s="67"/>
      <c r="AD85" s="67"/>
      <c r="AE85" s="67"/>
      <c r="AF85" s="67"/>
      <c r="AG85" s="67"/>
      <c r="AH85" s="67"/>
      <c r="AI85" s="67"/>
      <c r="AJ85" s="67"/>
      <c r="AK85" s="67"/>
      <c r="AL85" s="69">
        <f t="shared" si="5"/>
        <v>38400000</v>
      </c>
      <c r="AM85" s="70" t="s">
        <v>238</v>
      </c>
      <c r="AN85" s="81" t="s">
        <v>641</v>
      </c>
      <c r="AO85" s="70" t="s">
        <v>624</v>
      </c>
      <c r="AP85" s="34" t="s">
        <v>228</v>
      </c>
      <c r="AQ85" s="32" t="s">
        <v>229</v>
      </c>
      <c r="AR85" s="32"/>
    </row>
    <row r="86" spans="1:44" ht="51" hidden="1">
      <c r="A86" s="72" t="s">
        <v>573</v>
      </c>
      <c r="B86" s="32" t="s">
        <v>20</v>
      </c>
      <c r="C86" s="32" t="s">
        <v>30</v>
      </c>
      <c r="D86" s="32" t="s">
        <v>1466</v>
      </c>
      <c r="E86" s="40" t="s">
        <v>571</v>
      </c>
      <c r="F86" s="75" t="s">
        <v>237</v>
      </c>
      <c r="G86" s="49">
        <v>52956262</v>
      </c>
      <c r="H86" s="47"/>
      <c r="I86" s="49"/>
      <c r="J86" s="49"/>
      <c r="K86" s="49"/>
      <c r="L86" s="35"/>
      <c r="M86" s="34"/>
      <c r="N86" s="34"/>
      <c r="O86" s="34"/>
      <c r="P86" s="35" t="s">
        <v>572</v>
      </c>
      <c r="Q86" s="36">
        <v>43509</v>
      </c>
      <c r="R86" s="36">
        <v>43511</v>
      </c>
      <c r="S86" s="36">
        <v>43752</v>
      </c>
      <c r="T86" s="49">
        <v>240</v>
      </c>
      <c r="U86" s="57">
        <v>18000000</v>
      </c>
      <c r="V86" s="57">
        <f t="shared" si="4"/>
        <v>2250000</v>
      </c>
      <c r="W86" s="62">
        <v>442</v>
      </c>
      <c r="X86" s="36">
        <v>43510</v>
      </c>
      <c r="Y86" s="62">
        <v>369</v>
      </c>
      <c r="Z86" s="36" t="s">
        <v>173</v>
      </c>
      <c r="AA86" s="65">
        <v>1549</v>
      </c>
      <c r="AB86" s="36" t="s">
        <v>182</v>
      </c>
      <c r="AC86" s="67"/>
      <c r="AD86" s="67"/>
      <c r="AE86" s="67"/>
      <c r="AF86" s="67"/>
      <c r="AG86" s="67"/>
      <c r="AH86" s="67"/>
      <c r="AI86" s="67"/>
      <c r="AJ86" s="67"/>
      <c r="AK86" s="67"/>
      <c r="AL86" s="69">
        <f t="shared" si="5"/>
        <v>18000000</v>
      </c>
      <c r="AM86" s="70" t="s">
        <v>260</v>
      </c>
      <c r="AN86" s="71" t="s">
        <v>398</v>
      </c>
      <c r="AO86" s="70" t="s">
        <v>399</v>
      </c>
      <c r="AP86" s="34" t="s">
        <v>228</v>
      </c>
      <c r="AQ86" s="32" t="s">
        <v>229</v>
      </c>
      <c r="AR86" s="32"/>
    </row>
    <row r="87" spans="1:44" ht="89.25" hidden="1">
      <c r="A87" s="72" t="s">
        <v>582</v>
      </c>
      <c r="B87" s="32" t="s">
        <v>20</v>
      </c>
      <c r="C87" s="32" t="s">
        <v>30</v>
      </c>
      <c r="D87" s="32" t="s">
        <v>1472</v>
      </c>
      <c r="E87" s="40" t="s">
        <v>578</v>
      </c>
      <c r="F87" s="75" t="s">
        <v>237</v>
      </c>
      <c r="G87" s="49">
        <v>52955012</v>
      </c>
      <c r="H87" s="47"/>
      <c r="I87" s="49"/>
      <c r="J87" s="49"/>
      <c r="K87" s="49"/>
      <c r="L87" s="35"/>
      <c r="M87" s="34"/>
      <c r="N87" s="34"/>
      <c r="O87" s="34"/>
      <c r="P87" s="35" t="s">
        <v>579</v>
      </c>
      <c r="Q87" s="36">
        <v>43511</v>
      </c>
      <c r="R87" s="36">
        <v>43515</v>
      </c>
      <c r="S87" s="36">
        <v>43756</v>
      </c>
      <c r="T87" s="49">
        <v>240</v>
      </c>
      <c r="U87" s="57">
        <v>48800000</v>
      </c>
      <c r="V87" s="57">
        <f t="shared" si="4"/>
        <v>6100000</v>
      </c>
      <c r="W87" s="62">
        <v>458</v>
      </c>
      <c r="X87" s="36">
        <v>43515</v>
      </c>
      <c r="Y87" s="62">
        <v>425</v>
      </c>
      <c r="Z87" s="36" t="s">
        <v>173</v>
      </c>
      <c r="AA87" s="65">
        <v>1549</v>
      </c>
      <c r="AB87" s="36" t="s">
        <v>182</v>
      </c>
      <c r="AC87" s="67"/>
      <c r="AD87" s="67"/>
      <c r="AE87" s="67"/>
      <c r="AF87" s="67"/>
      <c r="AG87" s="67"/>
      <c r="AH87" s="67"/>
      <c r="AI87" s="67"/>
      <c r="AJ87" s="67"/>
      <c r="AK87" s="67"/>
      <c r="AL87" s="69">
        <f t="shared" si="5"/>
        <v>48800000</v>
      </c>
      <c r="AM87" s="70" t="s">
        <v>238</v>
      </c>
      <c r="AN87" s="81" t="s">
        <v>261</v>
      </c>
      <c r="AO87" s="70" t="s">
        <v>266</v>
      </c>
      <c r="AP87" s="34" t="s">
        <v>228</v>
      </c>
      <c r="AQ87" s="32" t="s">
        <v>229</v>
      </c>
      <c r="AR87" s="32"/>
    </row>
    <row r="88" spans="1:44" ht="89.25" hidden="1">
      <c r="A88" s="72" t="s">
        <v>589</v>
      </c>
      <c r="B88" s="32" t="s">
        <v>20</v>
      </c>
      <c r="C88" s="32" t="s">
        <v>30</v>
      </c>
      <c r="D88" s="32" t="s">
        <v>1477</v>
      </c>
      <c r="E88" s="40" t="s">
        <v>586</v>
      </c>
      <c r="F88" s="75" t="s">
        <v>237</v>
      </c>
      <c r="G88" s="49">
        <v>51574254</v>
      </c>
      <c r="H88" s="47"/>
      <c r="I88" s="49"/>
      <c r="J88" s="49"/>
      <c r="K88" s="49"/>
      <c r="L88" s="35"/>
      <c r="M88" s="34"/>
      <c r="N88" s="34"/>
      <c r="O88" s="34"/>
      <c r="P88" s="35" t="s">
        <v>588</v>
      </c>
      <c r="Q88" s="36">
        <v>43511</v>
      </c>
      <c r="R88" s="36">
        <v>43515</v>
      </c>
      <c r="S88" s="36">
        <v>43756</v>
      </c>
      <c r="T88" s="49">
        <v>240</v>
      </c>
      <c r="U88" s="57">
        <v>36440000</v>
      </c>
      <c r="V88" s="57">
        <f t="shared" si="4"/>
        <v>4555000</v>
      </c>
      <c r="W88" s="62">
        <v>459</v>
      </c>
      <c r="X88" s="73">
        <v>43515</v>
      </c>
      <c r="Y88" s="62">
        <v>432</v>
      </c>
      <c r="Z88" s="36" t="s">
        <v>173</v>
      </c>
      <c r="AA88" s="65">
        <v>1549</v>
      </c>
      <c r="AB88" s="36" t="s">
        <v>182</v>
      </c>
      <c r="AC88" s="67"/>
      <c r="AD88" s="67"/>
      <c r="AE88" s="67"/>
      <c r="AF88" s="67"/>
      <c r="AG88" s="67"/>
      <c r="AH88" s="67"/>
      <c r="AI88" s="67"/>
      <c r="AJ88" s="67"/>
      <c r="AK88" s="67"/>
      <c r="AL88" s="69">
        <f t="shared" si="5"/>
        <v>36440000</v>
      </c>
      <c r="AM88" s="70" t="s">
        <v>238</v>
      </c>
      <c r="AN88" s="113" t="s">
        <v>1002</v>
      </c>
      <c r="AO88" s="70" t="s">
        <v>948</v>
      </c>
      <c r="AP88" s="34" t="s">
        <v>228</v>
      </c>
      <c r="AQ88" s="32" t="s">
        <v>229</v>
      </c>
      <c r="AR88" s="32"/>
    </row>
    <row r="89" spans="1:44" ht="102" hidden="1">
      <c r="A89" s="72" t="s">
        <v>1481</v>
      </c>
      <c r="B89" s="32" t="s">
        <v>20</v>
      </c>
      <c r="C89" s="32" t="s">
        <v>30</v>
      </c>
      <c r="D89" s="32" t="s">
        <v>1483</v>
      </c>
      <c r="E89" s="40" t="s">
        <v>1484</v>
      </c>
      <c r="F89" s="75" t="s">
        <v>237</v>
      </c>
      <c r="G89" s="49">
        <v>52442869</v>
      </c>
      <c r="H89" s="47"/>
      <c r="I89" s="49"/>
      <c r="J89" s="49"/>
      <c r="K89" s="49"/>
      <c r="L89" s="35"/>
      <c r="M89" s="34"/>
      <c r="N89" s="34"/>
      <c r="O89" s="34"/>
      <c r="P89" s="35" t="s">
        <v>1487</v>
      </c>
      <c r="Q89" s="36">
        <v>43511</v>
      </c>
      <c r="R89" s="36">
        <v>43515</v>
      </c>
      <c r="S89" s="36">
        <v>43756</v>
      </c>
      <c r="T89" s="49">
        <v>240</v>
      </c>
      <c r="U89" s="57">
        <v>18000000</v>
      </c>
      <c r="V89" s="57">
        <f t="shared" si="4"/>
        <v>2250000</v>
      </c>
      <c r="W89" s="62">
        <v>453</v>
      </c>
      <c r="X89" s="36">
        <v>43757</v>
      </c>
      <c r="Y89" s="62">
        <v>374</v>
      </c>
      <c r="Z89" s="36" t="s">
        <v>173</v>
      </c>
      <c r="AA89" s="65">
        <v>1549</v>
      </c>
      <c r="AB89" s="36" t="s">
        <v>182</v>
      </c>
      <c r="AC89" s="67"/>
      <c r="AD89" s="67"/>
      <c r="AE89" s="67"/>
      <c r="AF89" s="67"/>
      <c r="AG89" s="67"/>
      <c r="AH89" s="67"/>
      <c r="AI89" s="67"/>
      <c r="AJ89" s="67"/>
      <c r="AK89" s="67"/>
      <c r="AL89" s="69">
        <f t="shared" si="5"/>
        <v>18000000</v>
      </c>
      <c r="AM89" s="70" t="s">
        <v>260</v>
      </c>
      <c r="AN89" s="81" t="s">
        <v>641</v>
      </c>
      <c r="AO89" s="70" t="s">
        <v>624</v>
      </c>
      <c r="AP89" s="34" t="s">
        <v>228</v>
      </c>
      <c r="AQ89" s="34" t="s">
        <v>229</v>
      </c>
      <c r="AR89" s="32"/>
    </row>
    <row r="90" spans="1:44" ht="63.75" hidden="1">
      <c r="A90" s="72" t="s">
        <v>601</v>
      </c>
      <c r="B90" s="32" t="s">
        <v>20</v>
      </c>
      <c r="C90" s="32" t="s">
        <v>30</v>
      </c>
      <c r="D90" s="32" t="s">
        <v>1488</v>
      </c>
      <c r="E90" s="40" t="s">
        <v>598</v>
      </c>
      <c r="F90" s="75" t="s">
        <v>237</v>
      </c>
      <c r="G90" s="49">
        <v>53049635</v>
      </c>
      <c r="H90" s="47"/>
      <c r="I90" s="49"/>
      <c r="J90" s="49"/>
      <c r="K90" s="49"/>
      <c r="L90" s="35"/>
      <c r="M90" s="34"/>
      <c r="N90" s="34"/>
      <c r="O90" s="34"/>
      <c r="P90" s="35" t="s">
        <v>1491</v>
      </c>
      <c r="Q90" s="36">
        <v>43514</v>
      </c>
      <c r="R90" s="36">
        <v>43518</v>
      </c>
      <c r="S90" s="36">
        <v>43759</v>
      </c>
      <c r="T90" s="49">
        <v>240</v>
      </c>
      <c r="U90" s="57">
        <v>18000000</v>
      </c>
      <c r="V90" s="57">
        <f t="shared" si="4"/>
        <v>2250000</v>
      </c>
      <c r="W90" s="62">
        <v>480</v>
      </c>
      <c r="X90" s="73">
        <v>43518</v>
      </c>
      <c r="Y90" s="62">
        <v>507</v>
      </c>
      <c r="Z90" s="36" t="s">
        <v>173</v>
      </c>
      <c r="AA90" s="65">
        <v>1549</v>
      </c>
      <c r="AB90" s="36" t="s">
        <v>182</v>
      </c>
      <c r="AC90" s="67"/>
      <c r="AD90" s="67"/>
      <c r="AE90" s="67"/>
      <c r="AF90" s="67"/>
      <c r="AG90" s="67"/>
      <c r="AH90" s="67"/>
      <c r="AI90" s="67"/>
      <c r="AJ90" s="67"/>
      <c r="AK90" s="67"/>
      <c r="AL90" s="69">
        <f t="shared" si="5"/>
        <v>18000000</v>
      </c>
      <c r="AM90" s="70" t="s">
        <v>260</v>
      </c>
      <c r="AN90" s="81" t="s">
        <v>134</v>
      </c>
      <c r="AO90" s="70" t="s">
        <v>1493</v>
      </c>
      <c r="AP90" s="34" t="s">
        <v>228</v>
      </c>
      <c r="AQ90" s="34" t="s">
        <v>229</v>
      </c>
      <c r="AR90" s="32"/>
    </row>
    <row r="91" spans="1:44" ht="165.75" hidden="1">
      <c r="A91" s="72" t="s">
        <v>595</v>
      </c>
      <c r="B91" s="32" t="s">
        <v>20</v>
      </c>
      <c r="C91" s="32" t="s">
        <v>30</v>
      </c>
      <c r="D91" s="32" t="s">
        <v>1495</v>
      </c>
      <c r="E91" s="40" t="s">
        <v>609</v>
      </c>
      <c r="F91" s="75" t="s">
        <v>237</v>
      </c>
      <c r="G91" s="49">
        <v>4207517</v>
      </c>
      <c r="H91" s="47"/>
      <c r="I91" s="49"/>
      <c r="J91" s="49"/>
      <c r="K91" s="49"/>
      <c r="L91" s="35"/>
      <c r="M91" s="34"/>
      <c r="N91" s="34"/>
      <c r="O91" s="34"/>
      <c r="P91" s="35" t="s">
        <v>361</v>
      </c>
      <c r="Q91" s="36">
        <v>43514</v>
      </c>
      <c r="R91" s="36">
        <v>43516</v>
      </c>
      <c r="S91" s="36">
        <v>43880</v>
      </c>
      <c r="T91" s="49">
        <v>360</v>
      </c>
      <c r="U91" s="57">
        <v>57000000</v>
      </c>
      <c r="V91" s="57">
        <f t="shared" si="4"/>
        <v>4750000</v>
      </c>
      <c r="W91" s="62">
        <v>462</v>
      </c>
      <c r="X91" s="36">
        <v>43515</v>
      </c>
      <c r="Y91" s="62">
        <v>361</v>
      </c>
      <c r="Z91" s="36" t="s">
        <v>600</v>
      </c>
      <c r="AA91" s="65">
        <v>1536</v>
      </c>
      <c r="AB91" s="36" t="s">
        <v>602</v>
      </c>
      <c r="AC91" s="67"/>
      <c r="AD91" s="67"/>
      <c r="AE91" s="67"/>
      <c r="AF91" s="67"/>
      <c r="AG91" s="67"/>
      <c r="AH91" s="67"/>
      <c r="AI91" s="67"/>
      <c r="AJ91" s="67"/>
      <c r="AK91" s="67"/>
      <c r="AL91" s="69">
        <f t="shared" si="5"/>
        <v>57000000</v>
      </c>
      <c r="AM91" s="70" t="s">
        <v>238</v>
      </c>
      <c r="AN91" s="90" t="s">
        <v>605</v>
      </c>
      <c r="AO91" s="70" t="s">
        <v>611</v>
      </c>
      <c r="AP91" s="34" t="s">
        <v>228</v>
      </c>
      <c r="AQ91" s="34" t="s">
        <v>229</v>
      </c>
      <c r="AR91" s="32"/>
    </row>
    <row r="92" spans="1:44" ht="76.5" hidden="1">
      <c r="A92" s="72" t="s">
        <v>617</v>
      </c>
      <c r="B92" s="32" t="s">
        <v>20</v>
      </c>
      <c r="C92" s="32" t="s">
        <v>30</v>
      </c>
      <c r="D92" s="32" t="s">
        <v>1501</v>
      </c>
      <c r="E92" s="40" t="s">
        <v>615</v>
      </c>
      <c r="F92" s="75" t="s">
        <v>237</v>
      </c>
      <c r="G92" s="49">
        <v>79740493</v>
      </c>
      <c r="H92" s="47"/>
      <c r="I92" s="49"/>
      <c r="J92" s="49"/>
      <c r="K92" s="49"/>
      <c r="L92" s="35"/>
      <c r="M92" s="34"/>
      <c r="N92" s="34"/>
      <c r="O92" s="34"/>
      <c r="P92" s="35" t="s">
        <v>616</v>
      </c>
      <c r="Q92" s="36">
        <v>43514</v>
      </c>
      <c r="R92" s="36">
        <v>43517</v>
      </c>
      <c r="S92" s="36">
        <v>43758</v>
      </c>
      <c r="T92" s="49">
        <v>240</v>
      </c>
      <c r="U92" s="57">
        <v>18000000</v>
      </c>
      <c r="V92" s="57">
        <f t="shared" si="4"/>
        <v>2250000</v>
      </c>
      <c r="W92" s="62">
        <v>465</v>
      </c>
      <c r="X92" s="36">
        <v>43516</v>
      </c>
      <c r="Y92" s="62">
        <v>305</v>
      </c>
      <c r="Z92" s="36" t="s">
        <v>173</v>
      </c>
      <c r="AA92" s="65">
        <v>1549</v>
      </c>
      <c r="AB92" s="36" t="s">
        <v>182</v>
      </c>
      <c r="AC92" s="67"/>
      <c r="AD92" s="67"/>
      <c r="AE92" s="67"/>
      <c r="AF92" s="67"/>
      <c r="AG92" s="67"/>
      <c r="AH92" s="67"/>
      <c r="AI92" s="67"/>
      <c r="AJ92" s="67"/>
      <c r="AK92" s="67"/>
      <c r="AL92" s="69">
        <f t="shared" si="5"/>
        <v>18000000</v>
      </c>
      <c r="AM92" s="70" t="s">
        <v>260</v>
      </c>
      <c r="AN92" s="71" t="s">
        <v>443</v>
      </c>
      <c r="AO92" s="70" t="s">
        <v>445</v>
      </c>
      <c r="AP92" s="34" t="s">
        <v>228</v>
      </c>
      <c r="AQ92" s="32" t="s">
        <v>229</v>
      </c>
      <c r="AR92" s="32"/>
    </row>
    <row r="93" spans="1:44" ht="51" hidden="1">
      <c r="A93" s="72" t="s">
        <v>623</v>
      </c>
      <c r="B93" s="32" t="s">
        <v>20</v>
      </c>
      <c r="C93" s="32" t="s">
        <v>30</v>
      </c>
      <c r="D93" s="32" t="s">
        <v>1505</v>
      </c>
      <c r="E93" s="40" t="s">
        <v>1506</v>
      </c>
      <c r="F93" s="75" t="s">
        <v>237</v>
      </c>
      <c r="G93" s="49">
        <v>85162945</v>
      </c>
      <c r="H93" s="47"/>
      <c r="I93" s="49"/>
      <c r="J93" s="49"/>
      <c r="K93" s="49"/>
      <c r="L93" s="35"/>
      <c r="M93" s="34"/>
      <c r="N93" s="34"/>
      <c r="O93" s="34"/>
      <c r="P93" s="35" t="s">
        <v>1507</v>
      </c>
      <c r="Q93" s="36">
        <v>43515</v>
      </c>
      <c r="R93" s="36">
        <v>43517</v>
      </c>
      <c r="S93" s="36">
        <v>43881</v>
      </c>
      <c r="T93" s="49">
        <v>360</v>
      </c>
      <c r="U93" s="57">
        <v>21000000</v>
      </c>
      <c r="V93" s="57">
        <f t="shared" si="4"/>
        <v>1750000</v>
      </c>
      <c r="W93" s="62">
        <v>475</v>
      </c>
      <c r="X93" s="73">
        <v>43517</v>
      </c>
      <c r="Y93" s="62">
        <v>370</v>
      </c>
      <c r="Z93" s="34" t="s">
        <v>1017</v>
      </c>
      <c r="AA93" s="65">
        <v>1544</v>
      </c>
      <c r="AB93" s="34" t="s">
        <v>281</v>
      </c>
      <c r="AC93" s="67"/>
      <c r="AD93" s="67"/>
      <c r="AE93" s="67"/>
      <c r="AF93" s="67"/>
      <c r="AG93" s="67"/>
      <c r="AH93" s="67"/>
      <c r="AI93" s="67"/>
      <c r="AJ93" s="67"/>
      <c r="AK93" s="67"/>
      <c r="AL93" s="69">
        <f t="shared" si="5"/>
        <v>21000000</v>
      </c>
      <c r="AM93" s="70" t="s">
        <v>260</v>
      </c>
      <c r="AN93" s="71" t="s">
        <v>286</v>
      </c>
      <c r="AO93" s="92" t="s">
        <v>287</v>
      </c>
      <c r="AP93" s="34" t="s">
        <v>228</v>
      </c>
      <c r="AQ93" s="32" t="s">
        <v>229</v>
      </c>
      <c r="AR93" s="32"/>
    </row>
    <row r="94" spans="1:44" ht="89.25" hidden="1">
      <c r="A94" s="72" t="s">
        <v>631</v>
      </c>
      <c r="B94" s="32" t="s">
        <v>20</v>
      </c>
      <c r="C94" s="32" t="s">
        <v>30</v>
      </c>
      <c r="D94" s="32" t="s">
        <v>1511</v>
      </c>
      <c r="E94" s="40" t="s">
        <v>629</v>
      </c>
      <c r="F94" s="75" t="s">
        <v>237</v>
      </c>
      <c r="G94" s="49">
        <v>194795</v>
      </c>
      <c r="H94" s="47"/>
      <c r="I94" s="49"/>
      <c r="J94" s="49"/>
      <c r="K94" s="49"/>
      <c r="L94" s="35"/>
      <c r="M94" s="34"/>
      <c r="N94" s="34"/>
      <c r="O94" s="34"/>
      <c r="P94" s="35" t="s">
        <v>630</v>
      </c>
      <c r="Q94" s="36">
        <v>43515</v>
      </c>
      <c r="R94" s="36">
        <v>43522</v>
      </c>
      <c r="S94" s="36">
        <v>43763</v>
      </c>
      <c r="T94" s="49">
        <v>240</v>
      </c>
      <c r="U94" s="57">
        <v>36440000</v>
      </c>
      <c r="V94" s="57">
        <f t="shared" si="4"/>
        <v>4555000</v>
      </c>
      <c r="W94" s="62">
        <v>491</v>
      </c>
      <c r="X94" s="36">
        <v>43521</v>
      </c>
      <c r="Y94" s="62">
        <v>434</v>
      </c>
      <c r="Z94" s="36" t="s">
        <v>173</v>
      </c>
      <c r="AA94" s="65">
        <v>1549</v>
      </c>
      <c r="AB94" s="36" t="s">
        <v>182</v>
      </c>
      <c r="AC94" s="67"/>
      <c r="AD94" s="67"/>
      <c r="AE94" s="67"/>
      <c r="AF94" s="67"/>
      <c r="AG94" s="67"/>
      <c r="AH94" s="67"/>
      <c r="AI94" s="67"/>
      <c r="AJ94" s="67"/>
      <c r="AK94" s="67"/>
      <c r="AL94" s="69">
        <f t="shared" si="5"/>
        <v>36440000</v>
      </c>
      <c r="AM94" s="70" t="s">
        <v>238</v>
      </c>
      <c r="AN94" s="71" t="s">
        <v>965</v>
      </c>
      <c r="AO94" s="70" t="s">
        <v>948</v>
      </c>
      <c r="AP94" s="34" t="s">
        <v>228</v>
      </c>
      <c r="AQ94" s="32" t="s">
        <v>229</v>
      </c>
      <c r="AR94" s="32"/>
    </row>
    <row r="95" spans="1:44" ht="76.5" hidden="1">
      <c r="A95" s="72" t="s">
        <v>639</v>
      </c>
      <c r="B95" s="32" t="s">
        <v>20</v>
      </c>
      <c r="C95" s="32" t="s">
        <v>30</v>
      </c>
      <c r="D95" s="32" t="s">
        <v>1518</v>
      </c>
      <c r="E95" s="40" t="s">
        <v>637</v>
      </c>
      <c r="F95" s="75" t="s">
        <v>237</v>
      </c>
      <c r="G95" s="49">
        <v>19345102</v>
      </c>
      <c r="H95" s="47"/>
      <c r="I95" s="49"/>
      <c r="J95" s="49"/>
      <c r="K95" s="49"/>
      <c r="L95" s="35"/>
      <c r="M95" s="34"/>
      <c r="N95" s="34"/>
      <c r="O95" s="34"/>
      <c r="P95" s="40" t="s">
        <v>1519</v>
      </c>
      <c r="Q95" s="36">
        <v>43518</v>
      </c>
      <c r="R95" s="36">
        <v>43518</v>
      </c>
      <c r="S95" s="36">
        <v>43759</v>
      </c>
      <c r="T95" s="49">
        <v>240</v>
      </c>
      <c r="U95" s="57">
        <v>18000000</v>
      </c>
      <c r="V95" s="57">
        <f t="shared" si="4"/>
        <v>2250000</v>
      </c>
      <c r="W95" s="62">
        <v>487</v>
      </c>
      <c r="X95" s="36">
        <v>43518</v>
      </c>
      <c r="Y95" s="62">
        <v>307</v>
      </c>
      <c r="Z95" s="36" t="s">
        <v>173</v>
      </c>
      <c r="AA95" s="65">
        <v>1549</v>
      </c>
      <c r="AB95" s="36" t="s">
        <v>182</v>
      </c>
      <c r="AC95" s="67"/>
      <c r="AD95" s="67"/>
      <c r="AE95" s="67"/>
      <c r="AF95" s="67"/>
      <c r="AG95" s="67"/>
      <c r="AH95" s="67"/>
      <c r="AI95" s="67"/>
      <c r="AJ95" s="67"/>
      <c r="AK95" s="67"/>
      <c r="AL95" s="69">
        <f t="shared" si="5"/>
        <v>18000000</v>
      </c>
      <c r="AM95" s="70" t="s">
        <v>260</v>
      </c>
      <c r="AN95" s="71" t="s">
        <v>443</v>
      </c>
      <c r="AO95" s="70" t="s">
        <v>445</v>
      </c>
      <c r="AP95" s="34" t="s">
        <v>228</v>
      </c>
      <c r="AQ95" s="32" t="s">
        <v>229</v>
      </c>
      <c r="AR95" s="32"/>
    </row>
    <row r="96" spans="1:44" ht="89.25" hidden="1">
      <c r="A96" s="72" t="s">
        <v>645</v>
      </c>
      <c r="B96" s="32" t="s">
        <v>20</v>
      </c>
      <c r="C96" s="32" t="s">
        <v>30</v>
      </c>
      <c r="D96" s="32" t="s">
        <v>1527</v>
      </c>
      <c r="E96" s="82" t="s">
        <v>1528</v>
      </c>
      <c r="F96" s="75" t="s">
        <v>237</v>
      </c>
      <c r="G96" s="49">
        <v>53073652</v>
      </c>
      <c r="H96" s="47"/>
      <c r="I96" s="49"/>
      <c r="J96" s="49"/>
      <c r="K96" s="49"/>
      <c r="L96" s="40" t="s">
        <v>643</v>
      </c>
      <c r="M96" s="36" t="s">
        <v>217</v>
      </c>
      <c r="N96" s="49">
        <v>53073652</v>
      </c>
      <c r="O96" s="53">
        <v>43585</v>
      </c>
      <c r="P96" s="35" t="s">
        <v>644</v>
      </c>
      <c r="Q96" s="36">
        <v>43514</v>
      </c>
      <c r="R96" s="36">
        <v>43518</v>
      </c>
      <c r="S96" s="36">
        <v>43759</v>
      </c>
      <c r="T96" s="49">
        <v>240</v>
      </c>
      <c r="U96" s="57">
        <v>43062032</v>
      </c>
      <c r="V96" s="57">
        <f t="shared" si="4"/>
        <v>5382754</v>
      </c>
      <c r="W96" s="62">
        <v>473</v>
      </c>
      <c r="X96" s="73">
        <v>43517</v>
      </c>
      <c r="Y96" s="62">
        <v>454</v>
      </c>
      <c r="Z96" s="36" t="s">
        <v>173</v>
      </c>
      <c r="AA96" s="65">
        <v>1549</v>
      </c>
      <c r="AB96" s="36" t="s">
        <v>182</v>
      </c>
      <c r="AC96" s="67"/>
      <c r="AD96" s="67"/>
      <c r="AE96" s="67"/>
      <c r="AF96" s="67"/>
      <c r="AG96" s="67"/>
      <c r="AH96" s="67"/>
      <c r="AI96" s="67"/>
      <c r="AJ96" s="67"/>
      <c r="AK96" s="67"/>
      <c r="AL96" s="69">
        <f t="shared" si="5"/>
        <v>43062032</v>
      </c>
      <c r="AM96" s="70" t="s">
        <v>238</v>
      </c>
      <c r="AN96" s="70" t="s">
        <v>239</v>
      </c>
      <c r="AO96" s="70" t="s">
        <v>1530</v>
      </c>
      <c r="AP96" s="34" t="s">
        <v>228</v>
      </c>
      <c r="AQ96" s="32" t="s">
        <v>229</v>
      </c>
      <c r="AR96" s="32"/>
    </row>
    <row r="97" spans="1:44" ht="102" hidden="1">
      <c r="A97" s="72" t="s">
        <v>652</v>
      </c>
      <c r="B97" s="32" t="s">
        <v>20</v>
      </c>
      <c r="C97" s="32" t="s">
        <v>30</v>
      </c>
      <c r="D97" s="32" t="s">
        <v>1531</v>
      </c>
      <c r="E97" s="40" t="s">
        <v>1532</v>
      </c>
      <c r="F97" s="75" t="s">
        <v>237</v>
      </c>
      <c r="G97" s="83">
        <v>80797105</v>
      </c>
      <c r="H97" s="47"/>
      <c r="I97" s="49"/>
      <c r="J97" s="49"/>
      <c r="K97" s="49"/>
      <c r="L97" s="35"/>
      <c r="M97" s="34"/>
      <c r="N97" s="34"/>
      <c r="O97" s="34"/>
      <c r="P97" s="35" t="s">
        <v>563</v>
      </c>
      <c r="Q97" s="36">
        <v>43515</v>
      </c>
      <c r="R97" s="36">
        <v>43522</v>
      </c>
      <c r="S97" s="36">
        <v>43763</v>
      </c>
      <c r="T97" s="49">
        <v>240</v>
      </c>
      <c r="U97" s="57">
        <v>23200000</v>
      </c>
      <c r="V97" s="57">
        <f t="shared" si="4"/>
        <v>2900000</v>
      </c>
      <c r="W97" s="62">
        <v>499</v>
      </c>
      <c r="X97" s="36">
        <v>43522</v>
      </c>
      <c r="Y97" s="62">
        <v>452</v>
      </c>
      <c r="Z97" s="36" t="s">
        <v>173</v>
      </c>
      <c r="AA97" s="65">
        <v>1549</v>
      </c>
      <c r="AB97" s="36" t="s">
        <v>182</v>
      </c>
      <c r="AC97" s="67"/>
      <c r="AD97" s="67"/>
      <c r="AE97" s="67"/>
      <c r="AF97" s="67"/>
      <c r="AG97" s="67"/>
      <c r="AH97" s="67"/>
      <c r="AI97" s="67"/>
      <c r="AJ97" s="67"/>
      <c r="AK97" s="67"/>
      <c r="AL97" s="69">
        <f t="shared" si="5"/>
        <v>23200000</v>
      </c>
      <c r="AM97" s="70" t="s">
        <v>260</v>
      </c>
      <c r="AN97" s="81" t="s">
        <v>641</v>
      </c>
      <c r="AO97" s="70" t="s">
        <v>624</v>
      </c>
      <c r="AP97" s="75" t="s">
        <v>1538</v>
      </c>
      <c r="AQ97" s="32" t="s">
        <v>229</v>
      </c>
      <c r="AR97" s="109" t="s">
        <v>1539</v>
      </c>
    </row>
    <row r="98" spans="1:44" ht="153" hidden="1">
      <c r="A98" s="72" t="s">
        <v>658</v>
      </c>
      <c r="B98" s="32" t="s">
        <v>20</v>
      </c>
      <c r="C98" s="32" t="s">
        <v>30</v>
      </c>
      <c r="D98" s="32" t="s">
        <v>1540</v>
      </c>
      <c r="E98" s="40" t="s">
        <v>1542</v>
      </c>
      <c r="F98" s="75" t="s">
        <v>237</v>
      </c>
      <c r="G98" s="49">
        <v>80721687</v>
      </c>
      <c r="H98" s="47"/>
      <c r="I98" s="49"/>
      <c r="J98" s="49"/>
      <c r="K98" s="49"/>
      <c r="L98" s="35"/>
      <c r="M98" s="34"/>
      <c r="N98" s="34"/>
      <c r="O98" s="34"/>
      <c r="P98" s="35" t="s">
        <v>657</v>
      </c>
      <c r="Q98" s="36">
        <v>43515</v>
      </c>
      <c r="R98" s="36">
        <v>43518</v>
      </c>
      <c r="S98" s="36">
        <v>43759</v>
      </c>
      <c r="T98" s="49">
        <v>240</v>
      </c>
      <c r="U98" s="57">
        <v>43200000</v>
      </c>
      <c r="V98" s="57">
        <v>5400000</v>
      </c>
      <c r="W98" s="62">
        <v>471</v>
      </c>
      <c r="X98" s="36">
        <v>43517</v>
      </c>
      <c r="Y98" s="62">
        <v>441</v>
      </c>
      <c r="Z98" s="36" t="s">
        <v>173</v>
      </c>
      <c r="AA98" s="65">
        <v>1549</v>
      </c>
      <c r="AB98" s="36" t="s">
        <v>182</v>
      </c>
      <c r="AC98" s="67"/>
      <c r="AD98" s="67"/>
      <c r="AE98" s="67"/>
      <c r="AF98" s="67"/>
      <c r="AG98" s="67"/>
      <c r="AH98" s="67"/>
      <c r="AI98" s="67"/>
      <c r="AJ98" s="67"/>
      <c r="AK98" s="67"/>
      <c r="AL98" s="69">
        <f t="shared" si="5"/>
        <v>43200000</v>
      </c>
      <c r="AM98" s="70" t="s">
        <v>238</v>
      </c>
      <c r="AN98" s="81" t="s">
        <v>641</v>
      </c>
      <c r="AO98" s="70" t="s">
        <v>624</v>
      </c>
      <c r="AP98" s="34" t="s">
        <v>228</v>
      </c>
      <c r="AQ98" s="32" t="s">
        <v>229</v>
      </c>
      <c r="AR98" s="32"/>
    </row>
    <row r="99" spans="1:44" ht="25.5" hidden="1">
      <c r="A99" s="74" t="s">
        <v>1545</v>
      </c>
      <c r="B99" s="74" t="s">
        <v>20</v>
      </c>
      <c r="C99" s="74" t="s">
        <v>30</v>
      </c>
      <c r="D99" s="74"/>
      <c r="E99" s="78" t="s">
        <v>791</v>
      </c>
      <c r="F99" s="80"/>
      <c r="G99" s="93"/>
      <c r="H99" s="94"/>
      <c r="I99" s="93"/>
      <c r="J99" s="93"/>
      <c r="K99" s="93"/>
      <c r="L99" s="79"/>
      <c r="M99" s="77"/>
      <c r="N99" s="77"/>
      <c r="O99" s="77"/>
      <c r="P99" s="78" t="s">
        <v>791</v>
      </c>
      <c r="Q99" s="80"/>
      <c r="R99" s="80"/>
      <c r="S99" s="80"/>
      <c r="T99" s="93"/>
      <c r="U99" s="95"/>
      <c r="V99" s="95"/>
      <c r="W99" s="96"/>
      <c r="X99" s="97"/>
      <c r="Y99" s="96"/>
      <c r="Z99" s="80"/>
      <c r="AA99" s="98"/>
      <c r="AB99" s="80"/>
      <c r="AC99" s="99"/>
      <c r="AD99" s="99"/>
      <c r="AE99" s="99"/>
      <c r="AF99" s="99"/>
      <c r="AG99" s="99"/>
      <c r="AH99" s="99"/>
      <c r="AI99" s="99"/>
      <c r="AJ99" s="99"/>
      <c r="AK99" s="99"/>
      <c r="AL99" s="69">
        <f t="shared" si="5"/>
        <v>0</v>
      </c>
      <c r="AM99" s="100"/>
      <c r="AN99" s="100"/>
      <c r="AO99" s="100"/>
      <c r="AP99" s="77" t="s">
        <v>244</v>
      </c>
      <c r="AQ99" s="74" t="s">
        <v>229</v>
      </c>
      <c r="AR99" s="74"/>
    </row>
    <row r="100" spans="1:44" ht="63.75" hidden="1">
      <c r="A100" s="72" t="s">
        <v>671</v>
      </c>
      <c r="B100" s="32" t="s">
        <v>20</v>
      </c>
      <c r="C100" s="32" t="s">
        <v>30</v>
      </c>
      <c r="D100" s="32" t="s">
        <v>1551</v>
      </c>
      <c r="E100" s="40" t="s">
        <v>669</v>
      </c>
      <c r="F100" s="75" t="s">
        <v>237</v>
      </c>
      <c r="G100" s="49">
        <v>19234849</v>
      </c>
      <c r="H100" s="47"/>
      <c r="I100" s="49"/>
      <c r="J100" s="49"/>
      <c r="K100" s="49"/>
      <c r="L100" s="35"/>
      <c r="M100" s="34"/>
      <c r="N100" s="34"/>
      <c r="O100" s="34"/>
      <c r="P100" s="35" t="s">
        <v>670</v>
      </c>
      <c r="Q100" s="36">
        <v>43516</v>
      </c>
      <c r="R100" s="36">
        <v>43518</v>
      </c>
      <c r="S100" s="36">
        <v>43759</v>
      </c>
      <c r="T100" s="49">
        <v>240</v>
      </c>
      <c r="U100" s="57">
        <v>18000000</v>
      </c>
      <c r="V100" s="57">
        <v>2250000</v>
      </c>
      <c r="W100" s="62">
        <v>477</v>
      </c>
      <c r="X100" s="36">
        <v>43517</v>
      </c>
      <c r="Y100" s="62">
        <v>508</v>
      </c>
      <c r="Z100" s="36" t="s">
        <v>173</v>
      </c>
      <c r="AA100" s="65">
        <v>1549</v>
      </c>
      <c r="AB100" s="36" t="s">
        <v>182</v>
      </c>
      <c r="AC100" s="67"/>
      <c r="AD100" s="67"/>
      <c r="AE100" s="67"/>
      <c r="AF100" s="67"/>
      <c r="AG100" s="67"/>
      <c r="AH100" s="67"/>
      <c r="AI100" s="67"/>
      <c r="AJ100" s="67"/>
      <c r="AK100" s="67"/>
      <c r="AL100" s="69">
        <f t="shared" si="5"/>
        <v>18000000</v>
      </c>
      <c r="AM100" s="70" t="s">
        <v>260</v>
      </c>
      <c r="AN100" s="81" t="s">
        <v>134</v>
      </c>
      <c r="AO100" s="70" t="s">
        <v>1493</v>
      </c>
      <c r="AP100" s="34" t="s">
        <v>228</v>
      </c>
      <c r="AQ100" s="32" t="s">
        <v>229</v>
      </c>
      <c r="AR100" s="32"/>
    </row>
    <row r="101" spans="1:44" ht="63.75" hidden="1">
      <c r="A101" s="72" t="s">
        <v>678</v>
      </c>
      <c r="B101" s="32" t="s">
        <v>20</v>
      </c>
      <c r="C101" s="32" t="s">
        <v>30</v>
      </c>
      <c r="D101" s="32" t="s">
        <v>1557</v>
      </c>
      <c r="E101" s="40" t="s">
        <v>676</v>
      </c>
      <c r="F101" s="75" t="s">
        <v>237</v>
      </c>
      <c r="G101" s="49">
        <v>80061073</v>
      </c>
      <c r="H101" s="47"/>
      <c r="I101" s="49"/>
      <c r="J101" s="49"/>
      <c r="K101" s="49"/>
      <c r="L101" s="35"/>
      <c r="M101" s="34"/>
      <c r="N101" s="34"/>
      <c r="O101" s="34"/>
      <c r="P101" s="35" t="s">
        <v>733</v>
      </c>
      <c r="Q101" s="36">
        <v>43516</v>
      </c>
      <c r="R101" s="36">
        <v>43517</v>
      </c>
      <c r="S101" s="36">
        <v>43758</v>
      </c>
      <c r="T101" s="49">
        <v>240</v>
      </c>
      <c r="U101" s="57">
        <v>56800000</v>
      </c>
      <c r="V101" s="57">
        <v>7100000</v>
      </c>
      <c r="W101" s="62">
        <v>466</v>
      </c>
      <c r="X101" s="36">
        <v>43517</v>
      </c>
      <c r="Y101" s="62">
        <v>439</v>
      </c>
      <c r="Z101" s="36" t="s">
        <v>173</v>
      </c>
      <c r="AA101" s="65">
        <v>1549</v>
      </c>
      <c r="AB101" s="36" t="s">
        <v>182</v>
      </c>
      <c r="AC101" s="67"/>
      <c r="AD101" s="67"/>
      <c r="AE101" s="67"/>
      <c r="AF101" s="67"/>
      <c r="AG101" s="67"/>
      <c r="AH101" s="67"/>
      <c r="AI101" s="67"/>
      <c r="AJ101" s="67"/>
      <c r="AK101" s="67"/>
      <c r="AL101" s="69">
        <f t="shared" si="5"/>
        <v>56800000</v>
      </c>
      <c r="AM101" s="70" t="s">
        <v>238</v>
      </c>
      <c r="AN101" s="81" t="s">
        <v>641</v>
      </c>
      <c r="AO101" s="70" t="s">
        <v>624</v>
      </c>
      <c r="AP101" s="34" t="s">
        <v>228</v>
      </c>
      <c r="AQ101" s="32" t="s">
        <v>229</v>
      </c>
      <c r="AR101" s="32"/>
    </row>
    <row r="102" spans="1:44" ht="63.75" hidden="1">
      <c r="A102" s="72" t="s">
        <v>687</v>
      </c>
      <c r="B102" s="32" t="s">
        <v>20</v>
      </c>
      <c r="C102" s="32" t="s">
        <v>30</v>
      </c>
      <c r="D102" s="32" t="s">
        <v>1559</v>
      </c>
      <c r="E102" s="40" t="s">
        <v>685</v>
      </c>
      <c r="F102" s="75" t="s">
        <v>237</v>
      </c>
      <c r="G102" s="49">
        <v>79455376</v>
      </c>
      <c r="H102" s="47"/>
      <c r="I102" s="49"/>
      <c r="J102" s="49"/>
      <c r="K102" s="49"/>
      <c r="L102" s="35"/>
      <c r="M102" s="34"/>
      <c r="N102" s="34"/>
      <c r="O102" s="34"/>
      <c r="P102" s="35" t="s">
        <v>185</v>
      </c>
      <c r="Q102" s="36">
        <v>43515</v>
      </c>
      <c r="R102" s="36">
        <v>43517</v>
      </c>
      <c r="S102" s="36">
        <v>43758</v>
      </c>
      <c r="T102" s="49">
        <v>240</v>
      </c>
      <c r="U102" s="57">
        <v>38400000</v>
      </c>
      <c r="V102" s="57">
        <v>4800000</v>
      </c>
      <c r="W102" s="62">
        <v>467</v>
      </c>
      <c r="X102" s="36">
        <v>43517</v>
      </c>
      <c r="Y102" s="62">
        <v>492</v>
      </c>
      <c r="Z102" s="36" t="s">
        <v>173</v>
      </c>
      <c r="AA102" s="65">
        <v>1549</v>
      </c>
      <c r="AB102" s="36" t="s">
        <v>182</v>
      </c>
      <c r="AC102" s="67"/>
      <c r="AD102" s="67"/>
      <c r="AE102" s="67"/>
      <c r="AF102" s="67"/>
      <c r="AG102" s="67"/>
      <c r="AH102" s="67"/>
      <c r="AI102" s="67"/>
      <c r="AJ102" s="67"/>
      <c r="AK102" s="67"/>
      <c r="AL102" s="69">
        <f t="shared" si="5"/>
        <v>38400000</v>
      </c>
      <c r="AM102" s="70" t="s">
        <v>238</v>
      </c>
      <c r="AN102" s="81" t="s">
        <v>641</v>
      </c>
      <c r="AO102" s="70" t="s">
        <v>624</v>
      </c>
      <c r="AP102" s="34" t="s">
        <v>228</v>
      </c>
      <c r="AQ102" s="32" t="s">
        <v>229</v>
      </c>
      <c r="AR102" s="32"/>
    </row>
    <row r="103" spans="1:44" ht="153" hidden="1">
      <c r="A103" s="72" t="s">
        <v>694</v>
      </c>
      <c r="B103" s="32" t="s">
        <v>20</v>
      </c>
      <c r="C103" s="32" t="s">
        <v>30</v>
      </c>
      <c r="D103" s="32" t="s">
        <v>1560</v>
      </c>
      <c r="E103" s="40" t="s">
        <v>690</v>
      </c>
      <c r="F103" s="75" t="s">
        <v>237</v>
      </c>
      <c r="G103" s="49">
        <v>19343375</v>
      </c>
      <c r="H103" s="47"/>
      <c r="I103" s="49"/>
      <c r="J103" s="49"/>
      <c r="K103" s="49"/>
      <c r="L103" s="35"/>
      <c r="M103" s="34"/>
      <c r="N103" s="34"/>
      <c r="O103" s="34"/>
      <c r="P103" s="35" t="s">
        <v>693</v>
      </c>
      <c r="Q103" s="36">
        <v>43515</v>
      </c>
      <c r="R103" s="36">
        <v>43518</v>
      </c>
      <c r="S103" s="36">
        <v>43882</v>
      </c>
      <c r="T103" s="49">
        <v>360</v>
      </c>
      <c r="U103" s="57">
        <v>57000000</v>
      </c>
      <c r="V103" s="57">
        <v>4750000</v>
      </c>
      <c r="W103" s="62">
        <v>476</v>
      </c>
      <c r="X103" s="36">
        <v>43517</v>
      </c>
      <c r="Y103" s="62">
        <v>366</v>
      </c>
      <c r="Z103" s="36" t="s">
        <v>600</v>
      </c>
      <c r="AA103" s="65">
        <v>1536</v>
      </c>
      <c r="AB103" s="36" t="s">
        <v>602</v>
      </c>
      <c r="AC103" s="67"/>
      <c r="AD103" s="67"/>
      <c r="AE103" s="67"/>
      <c r="AF103" s="67"/>
      <c r="AG103" s="67"/>
      <c r="AH103" s="67"/>
      <c r="AI103" s="67"/>
      <c r="AJ103" s="67"/>
      <c r="AK103" s="67"/>
      <c r="AL103" s="69">
        <f t="shared" si="5"/>
        <v>57000000</v>
      </c>
      <c r="AM103" s="70" t="s">
        <v>238</v>
      </c>
      <c r="AN103" s="90" t="s">
        <v>605</v>
      </c>
      <c r="AO103" s="70" t="s">
        <v>611</v>
      </c>
      <c r="AP103" s="34" t="s">
        <v>228</v>
      </c>
      <c r="AQ103" s="32" t="s">
        <v>229</v>
      </c>
      <c r="AR103" s="32"/>
    </row>
    <row r="104" spans="1:44" ht="63.75" hidden="1">
      <c r="A104" s="72" t="s">
        <v>700</v>
      </c>
      <c r="B104" s="32" t="s">
        <v>20</v>
      </c>
      <c r="C104" s="32" t="s">
        <v>30</v>
      </c>
      <c r="D104" s="32" t="s">
        <v>1518</v>
      </c>
      <c r="E104" s="40" t="s">
        <v>849</v>
      </c>
      <c r="F104" s="75" t="s">
        <v>237</v>
      </c>
      <c r="G104" s="49">
        <v>79885492</v>
      </c>
      <c r="H104" s="47"/>
      <c r="I104" s="49"/>
      <c r="J104" s="49"/>
      <c r="K104" s="49"/>
      <c r="L104" s="35"/>
      <c r="M104" s="34"/>
      <c r="N104" s="34"/>
      <c r="O104" s="34"/>
      <c r="P104" s="35" t="s">
        <v>1565</v>
      </c>
      <c r="Q104" s="36">
        <v>43515</v>
      </c>
      <c r="R104" s="36">
        <v>43518</v>
      </c>
      <c r="S104" s="36">
        <v>43759</v>
      </c>
      <c r="T104" s="49">
        <v>240</v>
      </c>
      <c r="U104" s="57">
        <v>37600000</v>
      </c>
      <c r="V104" s="57">
        <f>(U104/T104)*30</f>
        <v>4700000</v>
      </c>
      <c r="W104" s="62">
        <v>470</v>
      </c>
      <c r="X104" s="73">
        <v>43517</v>
      </c>
      <c r="Y104" s="62">
        <v>297</v>
      </c>
      <c r="Z104" s="36" t="s">
        <v>173</v>
      </c>
      <c r="AA104" s="65">
        <v>1549</v>
      </c>
      <c r="AB104" s="36" t="s">
        <v>182</v>
      </c>
      <c r="AC104" s="67"/>
      <c r="AD104" s="67"/>
      <c r="AE104" s="67"/>
      <c r="AF104" s="67"/>
      <c r="AG104" s="67"/>
      <c r="AH104" s="67"/>
      <c r="AI104" s="67"/>
      <c r="AJ104" s="67"/>
      <c r="AK104" s="67"/>
      <c r="AL104" s="69">
        <f t="shared" si="5"/>
        <v>37600000</v>
      </c>
      <c r="AM104" s="70" t="s">
        <v>238</v>
      </c>
      <c r="AN104" s="71" t="s">
        <v>151</v>
      </c>
      <c r="AO104" s="70" t="s">
        <v>445</v>
      </c>
      <c r="AP104" s="34" t="s">
        <v>228</v>
      </c>
      <c r="AQ104" s="32" t="s">
        <v>229</v>
      </c>
      <c r="AR104" s="32"/>
    </row>
    <row r="105" spans="1:44" ht="127.5" hidden="1">
      <c r="A105" s="72" t="s">
        <v>708</v>
      </c>
      <c r="B105" s="32" t="s">
        <v>20</v>
      </c>
      <c r="C105" s="32" t="s">
        <v>30</v>
      </c>
      <c r="D105" s="32" t="s">
        <v>1568</v>
      </c>
      <c r="E105" s="40" t="s">
        <v>706</v>
      </c>
      <c r="F105" s="75" t="s">
        <v>237</v>
      </c>
      <c r="G105" s="49">
        <v>40025037</v>
      </c>
      <c r="H105" s="47"/>
      <c r="I105" s="49"/>
      <c r="J105" s="49"/>
      <c r="K105" s="49"/>
      <c r="L105" s="35"/>
      <c r="M105" s="34"/>
      <c r="N105" s="34"/>
      <c r="O105" s="34"/>
      <c r="P105" s="35" t="s">
        <v>707</v>
      </c>
      <c r="Q105" s="36">
        <v>43518</v>
      </c>
      <c r="R105" s="36">
        <v>43523</v>
      </c>
      <c r="S105" s="53">
        <v>43764</v>
      </c>
      <c r="T105" s="49">
        <v>240</v>
      </c>
      <c r="U105" s="57">
        <v>36440000</v>
      </c>
      <c r="V105" s="57">
        <v>4555000</v>
      </c>
      <c r="W105" s="62">
        <v>500</v>
      </c>
      <c r="X105" s="36">
        <v>43522</v>
      </c>
      <c r="Y105" s="62">
        <v>373</v>
      </c>
      <c r="Z105" s="36" t="s">
        <v>173</v>
      </c>
      <c r="AA105" s="65">
        <v>1549</v>
      </c>
      <c r="AB105" s="36" t="s">
        <v>182</v>
      </c>
      <c r="AC105" s="67"/>
      <c r="AD105" s="67"/>
      <c r="AE105" s="67"/>
      <c r="AF105" s="67"/>
      <c r="AG105" s="67"/>
      <c r="AH105" s="67"/>
      <c r="AI105" s="67"/>
      <c r="AJ105" s="67"/>
      <c r="AK105" s="67"/>
      <c r="AL105" s="69">
        <f t="shared" si="5"/>
        <v>36440000</v>
      </c>
      <c r="AM105" s="70" t="s">
        <v>238</v>
      </c>
      <c r="AN105" s="90" t="s">
        <v>297</v>
      </c>
      <c r="AO105" s="70" t="s">
        <v>382</v>
      </c>
      <c r="AP105" s="34" t="s">
        <v>228</v>
      </c>
      <c r="AQ105" s="32" t="s">
        <v>229</v>
      </c>
      <c r="AR105" s="32"/>
    </row>
    <row r="106" spans="1:44" ht="63.75" hidden="1">
      <c r="A106" s="72" t="s">
        <v>713</v>
      </c>
      <c r="B106" s="32" t="s">
        <v>20</v>
      </c>
      <c r="C106" s="32" t="s">
        <v>30</v>
      </c>
      <c r="D106" s="32" t="s">
        <v>1571</v>
      </c>
      <c r="E106" s="40" t="s">
        <v>711</v>
      </c>
      <c r="F106" s="75" t="s">
        <v>237</v>
      </c>
      <c r="G106" s="49">
        <v>1013579410</v>
      </c>
      <c r="H106" s="47"/>
      <c r="I106" s="49"/>
      <c r="J106" s="49"/>
      <c r="K106" s="49"/>
      <c r="L106" s="35"/>
      <c r="M106" s="34"/>
      <c r="N106" s="34"/>
      <c r="O106" s="34"/>
      <c r="P106" s="35" t="s">
        <v>210</v>
      </c>
      <c r="Q106" s="36">
        <v>43518</v>
      </c>
      <c r="R106" s="36">
        <v>43522</v>
      </c>
      <c r="S106" s="36">
        <v>43763</v>
      </c>
      <c r="T106" s="49">
        <v>240</v>
      </c>
      <c r="U106" s="57">
        <v>38400000</v>
      </c>
      <c r="V106" s="57">
        <v>4800000</v>
      </c>
      <c r="W106" s="62">
        <v>492</v>
      </c>
      <c r="X106" s="36">
        <v>43521</v>
      </c>
      <c r="Y106" s="62">
        <v>494</v>
      </c>
      <c r="Z106" s="36" t="s">
        <v>173</v>
      </c>
      <c r="AA106" s="65">
        <v>1549</v>
      </c>
      <c r="AB106" s="36" t="s">
        <v>182</v>
      </c>
      <c r="AC106" s="67"/>
      <c r="AD106" s="67"/>
      <c r="AE106" s="67"/>
      <c r="AF106" s="67"/>
      <c r="AG106" s="67"/>
      <c r="AH106" s="67"/>
      <c r="AI106" s="67"/>
      <c r="AJ106" s="67"/>
      <c r="AK106" s="67"/>
      <c r="AL106" s="69">
        <f t="shared" si="5"/>
        <v>38400000</v>
      </c>
      <c r="AM106" s="70" t="s">
        <v>238</v>
      </c>
      <c r="AN106" s="81" t="s">
        <v>641</v>
      </c>
      <c r="AO106" s="70" t="s">
        <v>624</v>
      </c>
      <c r="AP106" s="34" t="s">
        <v>228</v>
      </c>
      <c r="AQ106" s="32" t="s">
        <v>229</v>
      </c>
      <c r="AR106" s="32"/>
    </row>
    <row r="107" spans="1:44" ht="63.75" hidden="1">
      <c r="A107" s="72" t="s">
        <v>718</v>
      </c>
      <c r="B107" s="32" t="s">
        <v>20</v>
      </c>
      <c r="C107" s="32" t="s">
        <v>30</v>
      </c>
      <c r="D107" s="32" t="s">
        <v>1572</v>
      </c>
      <c r="E107" s="82" t="s">
        <v>252</v>
      </c>
      <c r="F107" s="75" t="s">
        <v>237</v>
      </c>
      <c r="G107" s="83">
        <v>80188169</v>
      </c>
      <c r="H107" s="47"/>
      <c r="I107" s="49"/>
      <c r="J107" s="49"/>
      <c r="K107" s="49"/>
      <c r="L107" s="40" t="s">
        <v>717</v>
      </c>
      <c r="M107" s="83" t="s">
        <v>273</v>
      </c>
      <c r="N107" s="49">
        <v>1136884974</v>
      </c>
      <c r="O107" s="53">
        <v>43553</v>
      </c>
      <c r="P107" s="35" t="s">
        <v>210</v>
      </c>
      <c r="Q107" s="36">
        <v>43517</v>
      </c>
      <c r="R107" s="36">
        <v>43525</v>
      </c>
      <c r="S107" s="36">
        <v>43769</v>
      </c>
      <c r="T107" s="49">
        <v>240</v>
      </c>
      <c r="U107" s="57">
        <v>38400000</v>
      </c>
      <c r="V107" s="57">
        <v>4800000</v>
      </c>
      <c r="W107" s="62">
        <v>498</v>
      </c>
      <c r="X107" s="36">
        <v>43522</v>
      </c>
      <c r="Y107" s="62"/>
      <c r="Z107" s="36" t="s">
        <v>173</v>
      </c>
      <c r="AA107" s="65">
        <v>1549</v>
      </c>
      <c r="AB107" s="36" t="s">
        <v>182</v>
      </c>
      <c r="AC107" s="67"/>
      <c r="AD107" s="67"/>
      <c r="AE107" s="67"/>
      <c r="AF107" s="67"/>
      <c r="AG107" s="67"/>
      <c r="AH107" s="67"/>
      <c r="AI107" s="67"/>
      <c r="AJ107" s="67"/>
      <c r="AK107" s="67"/>
      <c r="AL107" s="69">
        <f t="shared" si="5"/>
        <v>38400000</v>
      </c>
      <c r="AM107" s="70" t="s">
        <v>238</v>
      </c>
      <c r="AN107" s="81" t="s">
        <v>641</v>
      </c>
      <c r="AO107" s="70" t="s">
        <v>624</v>
      </c>
      <c r="AP107" s="34" t="s">
        <v>228</v>
      </c>
      <c r="AQ107" s="32" t="s">
        <v>229</v>
      </c>
      <c r="AR107" s="32"/>
    </row>
    <row r="108" spans="1:44" ht="89.25" hidden="1">
      <c r="A108" s="72" t="s">
        <v>728</v>
      </c>
      <c r="B108" s="32" t="s">
        <v>20</v>
      </c>
      <c r="C108" s="32" t="s">
        <v>30</v>
      </c>
      <c r="D108" s="32" t="s">
        <v>1577</v>
      </c>
      <c r="E108" s="82" t="s">
        <v>1578</v>
      </c>
      <c r="F108" s="75" t="s">
        <v>237</v>
      </c>
      <c r="G108" s="83">
        <v>1022946863</v>
      </c>
      <c r="H108" s="47"/>
      <c r="I108" s="49"/>
      <c r="J108" s="49"/>
      <c r="K108" s="49"/>
      <c r="L108" s="40" t="s">
        <v>726</v>
      </c>
      <c r="M108" s="83" t="s">
        <v>273</v>
      </c>
      <c r="N108" s="49">
        <v>80368375</v>
      </c>
      <c r="O108" s="53">
        <v>43580</v>
      </c>
      <c r="P108" s="35" t="s">
        <v>1580</v>
      </c>
      <c r="Q108" s="36">
        <v>43515</v>
      </c>
      <c r="R108" s="36">
        <v>43518</v>
      </c>
      <c r="S108" s="36">
        <v>43759</v>
      </c>
      <c r="T108" s="49">
        <v>240</v>
      </c>
      <c r="U108" s="57">
        <v>36440000</v>
      </c>
      <c r="V108" s="57">
        <v>4555000</v>
      </c>
      <c r="W108" s="62">
        <v>469</v>
      </c>
      <c r="X108" s="36">
        <v>43518</v>
      </c>
      <c r="Y108" s="62">
        <v>348</v>
      </c>
      <c r="Z108" s="36" t="s">
        <v>173</v>
      </c>
      <c r="AA108" s="65">
        <v>1549</v>
      </c>
      <c r="AB108" s="36" t="s">
        <v>182</v>
      </c>
      <c r="AC108" s="67"/>
      <c r="AD108" s="67"/>
      <c r="AE108" s="67"/>
      <c r="AF108" s="67"/>
      <c r="AG108" s="67"/>
      <c r="AH108" s="67"/>
      <c r="AI108" s="67"/>
      <c r="AJ108" s="67"/>
      <c r="AK108" s="67"/>
      <c r="AL108" s="69">
        <f t="shared" si="5"/>
        <v>36440000</v>
      </c>
      <c r="AM108" s="70" t="s">
        <v>238</v>
      </c>
      <c r="AN108" s="90" t="s">
        <v>297</v>
      </c>
      <c r="AO108" s="70" t="s">
        <v>382</v>
      </c>
      <c r="AP108" s="34" t="s">
        <v>228</v>
      </c>
      <c r="AQ108" s="32" t="s">
        <v>229</v>
      </c>
      <c r="AR108" s="32"/>
    </row>
    <row r="109" spans="1:44" ht="63.75" hidden="1">
      <c r="A109" s="72" t="s">
        <v>734</v>
      </c>
      <c r="B109" s="32" t="s">
        <v>20</v>
      </c>
      <c r="C109" s="32" t="s">
        <v>30</v>
      </c>
      <c r="D109" s="32" t="s">
        <v>1583</v>
      </c>
      <c r="E109" s="40" t="s">
        <v>732</v>
      </c>
      <c r="F109" s="75" t="s">
        <v>237</v>
      </c>
      <c r="G109" s="49">
        <v>19378779</v>
      </c>
      <c r="H109" s="47"/>
      <c r="I109" s="49"/>
      <c r="J109" s="49"/>
      <c r="K109" s="49"/>
      <c r="L109" s="35"/>
      <c r="M109" s="34"/>
      <c r="N109" s="34"/>
      <c r="O109" s="34"/>
      <c r="P109" s="35" t="s">
        <v>733</v>
      </c>
      <c r="Q109" s="36">
        <v>43517</v>
      </c>
      <c r="R109" s="36">
        <v>43518</v>
      </c>
      <c r="S109" s="36">
        <v>43759</v>
      </c>
      <c r="T109" s="49">
        <v>240</v>
      </c>
      <c r="U109" s="57">
        <v>41997312</v>
      </c>
      <c r="V109" s="57">
        <v>5249664</v>
      </c>
      <c r="W109" s="62">
        <v>478</v>
      </c>
      <c r="X109" s="36">
        <v>43517</v>
      </c>
      <c r="Y109" s="62">
        <v>406</v>
      </c>
      <c r="Z109" s="36" t="s">
        <v>173</v>
      </c>
      <c r="AA109" s="65">
        <v>1549</v>
      </c>
      <c r="AB109" s="36" t="s">
        <v>182</v>
      </c>
      <c r="AC109" s="67"/>
      <c r="AD109" s="67"/>
      <c r="AE109" s="67"/>
      <c r="AF109" s="67"/>
      <c r="AG109" s="67"/>
      <c r="AH109" s="67"/>
      <c r="AI109" s="67"/>
      <c r="AJ109" s="67"/>
      <c r="AK109" s="67"/>
      <c r="AL109" s="69">
        <f t="shared" si="5"/>
        <v>41997312</v>
      </c>
      <c r="AM109" s="70" t="s">
        <v>238</v>
      </c>
      <c r="AN109" s="81" t="s">
        <v>641</v>
      </c>
      <c r="AO109" s="70" t="s">
        <v>624</v>
      </c>
      <c r="AP109" s="34" t="s">
        <v>228</v>
      </c>
      <c r="AQ109" s="32" t="s">
        <v>229</v>
      </c>
      <c r="AR109" s="32"/>
    </row>
    <row r="110" spans="1:44" ht="63.75" hidden="1">
      <c r="A110" s="72" t="s">
        <v>740</v>
      </c>
      <c r="B110" s="32" t="s">
        <v>20</v>
      </c>
      <c r="C110" s="32" t="s">
        <v>30</v>
      </c>
      <c r="D110" s="32" t="s">
        <v>1587</v>
      </c>
      <c r="E110" s="40" t="s">
        <v>739</v>
      </c>
      <c r="F110" s="75" t="s">
        <v>237</v>
      </c>
      <c r="G110" s="49">
        <v>79659578</v>
      </c>
      <c r="H110" s="47"/>
      <c r="I110" s="49"/>
      <c r="J110" s="49"/>
      <c r="K110" s="49"/>
      <c r="L110" s="35"/>
      <c r="M110" s="34"/>
      <c r="N110" s="34"/>
      <c r="O110" s="34"/>
      <c r="P110" s="35" t="s">
        <v>733</v>
      </c>
      <c r="Q110" s="36">
        <v>43517</v>
      </c>
      <c r="R110" s="36">
        <v>43521</v>
      </c>
      <c r="S110" s="36">
        <v>43762</v>
      </c>
      <c r="T110" s="49">
        <v>240</v>
      </c>
      <c r="U110" s="57">
        <v>56800000</v>
      </c>
      <c r="V110" s="57">
        <v>7100000</v>
      </c>
      <c r="W110" s="62">
        <v>589</v>
      </c>
      <c r="X110" s="36">
        <v>43521</v>
      </c>
      <c r="Y110" s="62">
        <v>438</v>
      </c>
      <c r="Z110" s="36" t="s">
        <v>173</v>
      </c>
      <c r="AA110" s="65">
        <v>1549</v>
      </c>
      <c r="AB110" s="36" t="s">
        <v>182</v>
      </c>
      <c r="AC110" s="67"/>
      <c r="AD110" s="67"/>
      <c r="AE110" s="67"/>
      <c r="AF110" s="67"/>
      <c r="AG110" s="67"/>
      <c r="AH110" s="67"/>
      <c r="AI110" s="67"/>
      <c r="AJ110" s="67"/>
      <c r="AK110" s="67"/>
      <c r="AL110" s="69">
        <f t="shared" si="5"/>
        <v>56800000</v>
      </c>
      <c r="AM110" s="70" t="s">
        <v>238</v>
      </c>
      <c r="AN110" s="81" t="s">
        <v>641</v>
      </c>
      <c r="AO110" s="70" t="s">
        <v>624</v>
      </c>
      <c r="AP110" s="34" t="s">
        <v>228</v>
      </c>
      <c r="AQ110" s="32" t="s">
        <v>229</v>
      </c>
      <c r="AR110" s="32"/>
    </row>
    <row r="111" spans="1:44" ht="63.75" hidden="1">
      <c r="A111" s="72" t="s">
        <v>747</v>
      </c>
      <c r="B111" s="32" t="s">
        <v>20</v>
      </c>
      <c r="C111" s="32" t="s">
        <v>30</v>
      </c>
      <c r="D111" s="32" t="s">
        <v>1592</v>
      </c>
      <c r="E111" s="40" t="s">
        <v>746</v>
      </c>
      <c r="F111" s="75" t="s">
        <v>237</v>
      </c>
      <c r="G111" s="49">
        <v>52118124</v>
      </c>
      <c r="H111" s="47"/>
      <c r="I111" s="49"/>
      <c r="J111" s="49"/>
      <c r="K111" s="49"/>
      <c r="L111" s="35"/>
      <c r="M111" s="34"/>
      <c r="N111" s="34"/>
      <c r="O111" s="34"/>
      <c r="P111" s="35" t="s">
        <v>314</v>
      </c>
      <c r="Q111" s="36">
        <v>43517</v>
      </c>
      <c r="R111" s="36">
        <v>43522</v>
      </c>
      <c r="S111" s="53">
        <v>43763</v>
      </c>
      <c r="T111" s="49">
        <v>240</v>
      </c>
      <c r="U111" s="57">
        <v>56800000</v>
      </c>
      <c r="V111" s="57">
        <v>5400000</v>
      </c>
      <c r="W111" s="62">
        <v>490</v>
      </c>
      <c r="X111" s="36">
        <v>43521</v>
      </c>
      <c r="Y111" s="62">
        <v>396</v>
      </c>
      <c r="Z111" s="36" t="s">
        <v>173</v>
      </c>
      <c r="AA111" s="65">
        <v>1549</v>
      </c>
      <c r="AB111" s="36" t="s">
        <v>182</v>
      </c>
      <c r="AC111" s="67"/>
      <c r="AD111" s="67"/>
      <c r="AE111" s="67"/>
      <c r="AF111" s="67"/>
      <c r="AG111" s="67"/>
      <c r="AH111" s="67"/>
      <c r="AI111" s="67"/>
      <c r="AJ111" s="67"/>
      <c r="AK111" s="67"/>
      <c r="AL111" s="69">
        <f t="shared" si="5"/>
        <v>56800000</v>
      </c>
      <c r="AM111" s="70" t="s">
        <v>238</v>
      </c>
      <c r="AN111" s="71" t="s">
        <v>1595</v>
      </c>
      <c r="AO111" s="70" t="s">
        <v>948</v>
      </c>
      <c r="AP111" s="34" t="s">
        <v>228</v>
      </c>
      <c r="AQ111" s="32" t="s">
        <v>229</v>
      </c>
      <c r="AR111" s="32"/>
    </row>
    <row r="112" spans="1:44" ht="89.25" hidden="1">
      <c r="A112" s="72" t="s">
        <v>753</v>
      </c>
      <c r="B112" s="32" t="s">
        <v>20</v>
      </c>
      <c r="C112" s="32" t="s">
        <v>30</v>
      </c>
      <c r="D112" s="32" t="s">
        <v>1596</v>
      </c>
      <c r="E112" s="40" t="s">
        <v>1597</v>
      </c>
      <c r="F112" s="75" t="s">
        <v>237</v>
      </c>
      <c r="G112" s="49">
        <v>1031170465</v>
      </c>
      <c r="H112" s="47"/>
      <c r="I112" s="49"/>
      <c r="J112" s="49"/>
      <c r="K112" s="49"/>
      <c r="L112" s="40" t="s">
        <v>751</v>
      </c>
      <c r="M112" s="34" t="s">
        <v>273</v>
      </c>
      <c r="N112" s="34">
        <v>1033736859</v>
      </c>
      <c r="O112" s="36">
        <v>43529</v>
      </c>
      <c r="P112" s="35" t="s">
        <v>752</v>
      </c>
      <c r="Q112" s="36">
        <v>43517</v>
      </c>
      <c r="R112" s="36">
        <v>43517</v>
      </c>
      <c r="S112" s="36">
        <v>43758</v>
      </c>
      <c r="T112" s="49">
        <v>240</v>
      </c>
      <c r="U112" s="57">
        <v>23200000</v>
      </c>
      <c r="V112" s="57">
        <f t="shared" ref="V112:V113" si="6">(U112/T112)*30</f>
        <v>2900000</v>
      </c>
      <c r="W112" s="62">
        <v>472</v>
      </c>
      <c r="X112" s="73">
        <v>43517</v>
      </c>
      <c r="Y112" s="62">
        <v>368</v>
      </c>
      <c r="Z112" s="36" t="s">
        <v>173</v>
      </c>
      <c r="AA112" s="65">
        <v>1549</v>
      </c>
      <c r="AB112" s="36" t="s">
        <v>182</v>
      </c>
      <c r="AC112" s="67"/>
      <c r="AD112" s="67"/>
      <c r="AE112" s="67"/>
      <c r="AF112" s="67"/>
      <c r="AG112" s="67"/>
      <c r="AH112" s="67"/>
      <c r="AI112" s="67"/>
      <c r="AJ112" s="67"/>
      <c r="AK112" s="67"/>
      <c r="AL112" s="69">
        <f t="shared" si="5"/>
        <v>23200000</v>
      </c>
      <c r="AM112" s="70" t="s">
        <v>260</v>
      </c>
      <c r="AN112" s="81" t="s">
        <v>134</v>
      </c>
      <c r="AO112" s="70" t="s">
        <v>445</v>
      </c>
      <c r="AP112" s="34" t="s">
        <v>228</v>
      </c>
      <c r="AQ112" s="32" t="s">
        <v>229</v>
      </c>
      <c r="AR112" s="32"/>
    </row>
    <row r="113" spans="1:44" ht="89.25" hidden="1">
      <c r="A113" s="72" t="s">
        <v>758</v>
      </c>
      <c r="B113" s="32" t="s">
        <v>20</v>
      </c>
      <c r="C113" s="32" t="s">
        <v>30</v>
      </c>
      <c r="D113" s="32" t="s">
        <v>1605</v>
      </c>
      <c r="E113" s="40" t="s">
        <v>756</v>
      </c>
      <c r="F113" s="75" t="s">
        <v>237</v>
      </c>
      <c r="G113" s="49">
        <v>1023912892</v>
      </c>
      <c r="H113" s="47"/>
      <c r="I113" s="49"/>
      <c r="J113" s="49"/>
      <c r="K113" s="49"/>
      <c r="L113" s="35"/>
      <c r="M113" s="34"/>
      <c r="N113" s="34"/>
      <c r="O113" s="34"/>
      <c r="P113" s="35" t="s">
        <v>1607</v>
      </c>
      <c r="Q113" s="36">
        <v>43516</v>
      </c>
      <c r="R113" s="36">
        <v>43518</v>
      </c>
      <c r="S113" s="36">
        <v>43759</v>
      </c>
      <c r="T113" s="49">
        <v>240</v>
      </c>
      <c r="U113" s="57">
        <v>36437104</v>
      </c>
      <c r="V113" s="57">
        <f t="shared" si="6"/>
        <v>4554638</v>
      </c>
      <c r="W113" s="62">
        <v>479</v>
      </c>
      <c r="X113" s="73">
        <v>43517</v>
      </c>
      <c r="Y113" s="62">
        <v>479</v>
      </c>
      <c r="Z113" s="36" t="s">
        <v>173</v>
      </c>
      <c r="AA113" s="65">
        <v>1549</v>
      </c>
      <c r="AB113" s="36" t="s">
        <v>182</v>
      </c>
      <c r="AC113" s="67"/>
      <c r="AD113" s="67"/>
      <c r="AE113" s="67"/>
      <c r="AF113" s="67"/>
      <c r="AG113" s="67"/>
      <c r="AH113" s="67"/>
      <c r="AI113" s="67"/>
      <c r="AJ113" s="67"/>
      <c r="AK113" s="67"/>
      <c r="AL113" s="69">
        <f t="shared" si="5"/>
        <v>36437104</v>
      </c>
      <c r="AM113" s="70" t="s">
        <v>238</v>
      </c>
      <c r="AN113" s="71" t="s">
        <v>1528</v>
      </c>
      <c r="AO113" s="70" t="s">
        <v>1530</v>
      </c>
      <c r="AP113" s="34" t="s">
        <v>228</v>
      </c>
      <c r="AQ113" s="32" t="s">
        <v>229</v>
      </c>
      <c r="AR113" s="32"/>
    </row>
    <row r="114" spans="1:44" ht="51" hidden="1">
      <c r="A114" s="72" t="s">
        <v>767</v>
      </c>
      <c r="B114" s="32" t="s">
        <v>20</v>
      </c>
      <c r="C114" s="32" t="s">
        <v>30</v>
      </c>
      <c r="D114" s="32" t="s">
        <v>1609</v>
      </c>
      <c r="E114" s="40" t="s">
        <v>765</v>
      </c>
      <c r="F114" s="75" t="s">
        <v>237</v>
      </c>
      <c r="G114" s="49">
        <v>1049618101</v>
      </c>
      <c r="H114" s="47"/>
      <c r="I114" s="49"/>
      <c r="J114" s="49"/>
      <c r="K114" s="49"/>
      <c r="L114" s="35"/>
      <c r="M114" s="34"/>
      <c r="N114" s="34"/>
      <c r="O114" s="34"/>
      <c r="P114" s="35" t="s">
        <v>766</v>
      </c>
      <c r="Q114" s="36">
        <v>43518</v>
      </c>
      <c r="R114" s="36">
        <v>43521</v>
      </c>
      <c r="S114" s="36">
        <v>43762</v>
      </c>
      <c r="T114" s="49">
        <v>240</v>
      </c>
      <c r="U114" s="57">
        <v>20056000</v>
      </c>
      <c r="V114" s="57">
        <v>2507000</v>
      </c>
      <c r="W114" s="62">
        <v>493</v>
      </c>
      <c r="X114" s="36">
        <v>43521</v>
      </c>
      <c r="Y114" s="62">
        <v>455</v>
      </c>
      <c r="Z114" s="36" t="s">
        <v>173</v>
      </c>
      <c r="AA114" s="65">
        <v>1549</v>
      </c>
      <c r="AB114" s="36" t="s">
        <v>182</v>
      </c>
      <c r="AC114" s="67"/>
      <c r="AD114" s="67"/>
      <c r="AE114" s="67"/>
      <c r="AF114" s="67"/>
      <c r="AG114" s="67"/>
      <c r="AH114" s="67"/>
      <c r="AI114" s="67"/>
      <c r="AJ114" s="67"/>
      <c r="AK114" s="67"/>
      <c r="AL114" s="69">
        <f t="shared" si="5"/>
        <v>20056000</v>
      </c>
      <c r="AM114" s="70" t="s">
        <v>260</v>
      </c>
      <c r="AN114" s="71" t="s">
        <v>297</v>
      </c>
      <c r="AO114" s="70" t="s">
        <v>266</v>
      </c>
      <c r="AP114" s="34" t="s">
        <v>228</v>
      </c>
      <c r="AQ114" s="32" t="s">
        <v>229</v>
      </c>
      <c r="AR114" s="32"/>
    </row>
    <row r="115" spans="1:44" ht="89.25" hidden="1">
      <c r="A115" s="72" t="s">
        <v>773</v>
      </c>
      <c r="B115" s="32" t="s">
        <v>20</v>
      </c>
      <c r="C115" s="32" t="s">
        <v>30</v>
      </c>
      <c r="D115" s="32" t="s">
        <v>1616</v>
      </c>
      <c r="E115" s="40" t="s">
        <v>771</v>
      </c>
      <c r="F115" s="75" t="s">
        <v>237</v>
      </c>
      <c r="G115" s="49">
        <v>19441797</v>
      </c>
      <c r="H115" s="47"/>
      <c r="I115" s="49"/>
      <c r="J115" s="49"/>
      <c r="K115" s="49"/>
      <c r="L115" s="35"/>
      <c r="M115" s="34"/>
      <c r="N115" s="34"/>
      <c r="O115" s="34"/>
      <c r="P115" s="35" t="s">
        <v>772</v>
      </c>
      <c r="Q115" s="36">
        <v>43518</v>
      </c>
      <c r="R115" s="36">
        <v>43522</v>
      </c>
      <c r="S115" s="36">
        <v>43763</v>
      </c>
      <c r="T115" s="49">
        <v>240</v>
      </c>
      <c r="U115" s="57">
        <v>36440000</v>
      </c>
      <c r="V115" s="57">
        <v>4555000</v>
      </c>
      <c r="W115" s="62">
        <v>495</v>
      </c>
      <c r="X115" s="36">
        <v>43763</v>
      </c>
      <c r="Y115" s="62">
        <v>433</v>
      </c>
      <c r="Z115" s="36" t="s">
        <v>173</v>
      </c>
      <c r="AA115" s="65">
        <v>1549</v>
      </c>
      <c r="AB115" s="36" t="s">
        <v>182</v>
      </c>
      <c r="AC115" s="67"/>
      <c r="AD115" s="67"/>
      <c r="AE115" s="67"/>
      <c r="AF115" s="67"/>
      <c r="AG115" s="67"/>
      <c r="AH115" s="67"/>
      <c r="AI115" s="67"/>
      <c r="AJ115" s="67"/>
      <c r="AK115" s="67"/>
      <c r="AL115" s="69">
        <f t="shared" si="5"/>
        <v>36440000</v>
      </c>
      <c r="AM115" s="70" t="s">
        <v>238</v>
      </c>
      <c r="AN115" s="71" t="s">
        <v>1595</v>
      </c>
      <c r="AO115" s="70" t="s">
        <v>948</v>
      </c>
      <c r="AP115" s="34" t="s">
        <v>228</v>
      </c>
      <c r="AQ115" s="32" t="s">
        <v>229</v>
      </c>
      <c r="AR115" s="32"/>
    </row>
    <row r="116" spans="1:44" ht="114.75" hidden="1">
      <c r="A116" s="72" t="s">
        <v>782</v>
      </c>
      <c r="B116" s="32" t="s">
        <v>20</v>
      </c>
      <c r="C116" s="32" t="s">
        <v>30</v>
      </c>
      <c r="D116" s="32" t="s">
        <v>1620</v>
      </c>
      <c r="E116" s="40" t="s">
        <v>779</v>
      </c>
      <c r="F116" s="75" t="s">
        <v>237</v>
      </c>
      <c r="G116" s="49">
        <v>79352863</v>
      </c>
      <c r="H116" s="47"/>
      <c r="I116" s="49"/>
      <c r="J116" s="49"/>
      <c r="K116" s="49"/>
      <c r="L116" s="35"/>
      <c r="M116" s="34"/>
      <c r="N116" s="34"/>
      <c r="O116" s="34"/>
      <c r="P116" s="35" t="s">
        <v>780</v>
      </c>
      <c r="Q116" s="36">
        <v>43518</v>
      </c>
      <c r="R116" s="36">
        <v>43522</v>
      </c>
      <c r="S116" s="36">
        <v>43763</v>
      </c>
      <c r="T116" s="49">
        <v>240</v>
      </c>
      <c r="U116" s="57">
        <v>33600000</v>
      </c>
      <c r="V116" s="57">
        <v>4200000</v>
      </c>
      <c r="W116" s="62">
        <v>494</v>
      </c>
      <c r="X116" s="36">
        <v>43521</v>
      </c>
      <c r="Y116" s="62">
        <v>512</v>
      </c>
      <c r="Z116" s="36" t="s">
        <v>173</v>
      </c>
      <c r="AA116" s="65">
        <v>1549</v>
      </c>
      <c r="AB116" s="36" t="s">
        <v>182</v>
      </c>
      <c r="AC116" s="67"/>
      <c r="AD116" s="67"/>
      <c r="AE116" s="67"/>
      <c r="AF116" s="67"/>
      <c r="AG116" s="67"/>
      <c r="AH116" s="67"/>
      <c r="AI116" s="67"/>
      <c r="AJ116" s="67"/>
      <c r="AK116" s="67"/>
      <c r="AL116" s="69">
        <f t="shared" si="5"/>
        <v>33600000</v>
      </c>
      <c r="AM116" s="70" t="s">
        <v>238</v>
      </c>
      <c r="AN116" s="71" t="s">
        <v>1528</v>
      </c>
      <c r="AO116" s="70" t="s">
        <v>1530</v>
      </c>
      <c r="AP116" s="34" t="s">
        <v>228</v>
      </c>
      <c r="AQ116" s="32" t="s">
        <v>229</v>
      </c>
      <c r="AR116" s="32"/>
    </row>
    <row r="117" spans="1:44" ht="63.75" hidden="1">
      <c r="A117" s="72" t="s">
        <v>788</v>
      </c>
      <c r="B117" s="32" t="s">
        <v>20</v>
      </c>
      <c r="C117" s="32" t="s">
        <v>30</v>
      </c>
      <c r="D117" s="32" t="s">
        <v>1626</v>
      </c>
      <c r="E117" s="40" t="s">
        <v>786</v>
      </c>
      <c r="F117" s="75" t="s">
        <v>237</v>
      </c>
      <c r="G117" s="49">
        <v>80749875</v>
      </c>
      <c r="H117" s="47"/>
      <c r="I117" s="49"/>
      <c r="J117" s="49"/>
      <c r="K117" s="49"/>
      <c r="L117" s="35"/>
      <c r="M117" s="34"/>
      <c r="N117" s="34"/>
      <c r="O117" s="34"/>
      <c r="P117" s="35" t="s">
        <v>787</v>
      </c>
      <c r="Q117" s="36">
        <v>43518</v>
      </c>
      <c r="R117" s="36">
        <v>43521</v>
      </c>
      <c r="S117" s="36">
        <v>43762</v>
      </c>
      <c r="T117" s="49">
        <v>240</v>
      </c>
      <c r="U117" s="57">
        <v>18000000</v>
      </c>
      <c r="V117" s="57">
        <v>2250000</v>
      </c>
      <c r="W117" s="62">
        <v>481</v>
      </c>
      <c r="X117" s="36">
        <v>43518</v>
      </c>
      <c r="Y117" s="62">
        <v>295</v>
      </c>
      <c r="Z117" s="36" t="s">
        <v>173</v>
      </c>
      <c r="AA117" s="65">
        <v>1549</v>
      </c>
      <c r="AB117" s="36" t="s">
        <v>182</v>
      </c>
      <c r="AC117" s="67"/>
      <c r="AD117" s="67"/>
      <c r="AE117" s="67"/>
      <c r="AF117" s="67"/>
      <c r="AG117" s="67"/>
      <c r="AH117" s="67"/>
      <c r="AI117" s="67"/>
      <c r="AJ117" s="67"/>
      <c r="AK117" s="67"/>
      <c r="AL117" s="69">
        <f t="shared" si="5"/>
        <v>18000000</v>
      </c>
      <c r="AM117" s="70" t="s">
        <v>238</v>
      </c>
      <c r="AN117" s="71" t="s">
        <v>1627</v>
      </c>
      <c r="AO117" s="70" t="s">
        <v>1628</v>
      </c>
      <c r="AP117" s="34" t="s">
        <v>228</v>
      </c>
      <c r="AQ117" s="32" t="s">
        <v>229</v>
      </c>
      <c r="AR117" s="32"/>
    </row>
    <row r="118" spans="1:44" ht="102" hidden="1">
      <c r="A118" s="72" t="s">
        <v>797</v>
      </c>
      <c r="B118" s="32" t="s">
        <v>20</v>
      </c>
      <c r="C118" s="32" t="s">
        <v>30</v>
      </c>
      <c r="D118" s="32" t="s">
        <v>1629</v>
      </c>
      <c r="E118" s="40" t="s">
        <v>1028</v>
      </c>
      <c r="F118" s="75" t="s">
        <v>237</v>
      </c>
      <c r="G118" s="49">
        <v>19413321</v>
      </c>
      <c r="H118" s="47"/>
      <c r="I118" s="49"/>
      <c r="J118" s="49"/>
      <c r="K118" s="49"/>
      <c r="L118" s="35"/>
      <c r="M118" s="34"/>
      <c r="N118" s="34"/>
      <c r="O118" s="34"/>
      <c r="P118" s="35" t="s">
        <v>796</v>
      </c>
      <c r="Q118" s="36">
        <v>43518</v>
      </c>
      <c r="R118" s="36">
        <v>43518</v>
      </c>
      <c r="S118" s="36">
        <v>43759</v>
      </c>
      <c r="T118" s="49">
        <v>240</v>
      </c>
      <c r="U118" s="57">
        <v>52000000</v>
      </c>
      <c r="V118" s="57">
        <v>6500000</v>
      </c>
      <c r="W118" s="62">
        <v>488</v>
      </c>
      <c r="X118" s="36">
        <v>43518</v>
      </c>
      <c r="Y118" s="62">
        <v>510</v>
      </c>
      <c r="Z118" s="36" t="s">
        <v>173</v>
      </c>
      <c r="AA118" s="65">
        <v>1549</v>
      </c>
      <c r="AB118" s="36" t="s">
        <v>182</v>
      </c>
      <c r="AC118" s="67"/>
      <c r="AD118" s="67"/>
      <c r="AE118" s="67"/>
      <c r="AF118" s="67"/>
      <c r="AG118" s="67"/>
      <c r="AH118" s="67"/>
      <c r="AI118" s="67"/>
      <c r="AJ118" s="67"/>
      <c r="AK118" s="67"/>
      <c r="AL118" s="69">
        <f t="shared" si="5"/>
        <v>52000000</v>
      </c>
      <c r="AM118" s="70" t="s">
        <v>238</v>
      </c>
      <c r="AN118" s="70" t="s">
        <v>239</v>
      </c>
      <c r="AO118" s="70" t="s">
        <v>382</v>
      </c>
      <c r="AP118" s="34" t="s">
        <v>228</v>
      </c>
      <c r="AQ118" s="32" t="s">
        <v>229</v>
      </c>
      <c r="AR118" s="32"/>
    </row>
    <row r="119" spans="1:44" ht="63.75" hidden="1">
      <c r="A119" s="72" t="s">
        <v>802</v>
      </c>
      <c r="B119" s="32" t="s">
        <v>20</v>
      </c>
      <c r="C119" s="32" t="s">
        <v>30</v>
      </c>
      <c r="D119" s="32" t="s">
        <v>1632</v>
      </c>
      <c r="E119" s="40" t="s">
        <v>801</v>
      </c>
      <c r="F119" s="75" t="s">
        <v>237</v>
      </c>
      <c r="G119" s="49">
        <v>18933787</v>
      </c>
      <c r="H119" s="47"/>
      <c r="I119" s="49"/>
      <c r="J119" s="49"/>
      <c r="K119" s="49"/>
      <c r="L119" s="35"/>
      <c r="M119" s="34"/>
      <c r="N119" s="34"/>
      <c r="O119" s="34"/>
      <c r="P119" s="35" t="s">
        <v>714</v>
      </c>
      <c r="Q119" s="36">
        <v>43521</v>
      </c>
      <c r="R119" s="36">
        <v>43522</v>
      </c>
      <c r="S119" s="36">
        <v>43763</v>
      </c>
      <c r="T119" s="49">
        <v>240</v>
      </c>
      <c r="U119" s="57">
        <v>38400000</v>
      </c>
      <c r="V119" s="57">
        <v>4800000</v>
      </c>
      <c r="W119" s="62">
        <v>501</v>
      </c>
      <c r="X119" s="36">
        <v>43522</v>
      </c>
      <c r="Y119" s="62">
        <v>496</v>
      </c>
      <c r="Z119" s="36" t="s">
        <v>173</v>
      </c>
      <c r="AA119" s="65">
        <v>1549</v>
      </c>
      <c r="AB119" s="36" t="s">
        <v>182</v>
      </c>
      <c r="AC119" s="67"/>
      <c r="AD119" s="67"/>
      <c r="AE119" s="67"/>
      <c r="AF119" s="67"/>
      <c r="AG119" s="67"/>
      <c r="AH119" s="67"/>
      <c r="AI119" s="67"/>
      <c r="AJ119" s="67"/>
      <c r="AK119" s="67"/>
      <c r="AL119" s="69">
        <f t="shared" si="5"/>
        <v>38400000</v>
      </c>
      <c r="AM119" s="70" t="s">
        <v>238</v>
      </c>
      <c r="AN119" s="81" t="s">
        <v>641</v>
      </c>
      <c r="AO119" s="70" t="s">
        <v>624</v>
      </c>
      <c r="AP119" s="34" t="s">
        <v>228</v>
      </c>
      <c r="AQ119" s="32" t="s">
        <v>229</v>
      </c>
      <c r="AR119" s="32"/>
    </row>
    <row r="120" spans="1:44" ht="165.75" hidden="1">
      <c r="A120" s="72" t="s">
        <v>807</v>
      </c>
      <c r="B120" s="32" t="s">
        <v>20</v>
      </c>
      <c r="C120" s="32" t="s">
        <v>30</v>
      </c>
      <c r="D120" s="32" t="s">
        <v>1634</v>
      </c>
      <c r="E120" s="35" t="s">
        <v>1635</v>
      </c>
      <c r="F120" s="75" t="s">
        <v>237</v>
      </c>
      <c r="G120" s="34">
        <v>1024469143</v>
      </c>
      <c r="H120" s="47"/>
      <c r="I120" s="49"/>
      <c r="J120" s="49"/>
      <c r="K120" s="49"/>
      <c r="L120" s="40" t="s">
        <v>1638</v>
      </c>
      <c r="M120" s="36" t="s">
        <v>217</v>
      </c>
      <c r="N120" s="49">
        <v>1013633500</v>
      </c>
      <c r="O120" s="36">
        <v>43528</v>
      </c>
      <c r="P120" s="35" t="s">
        <v>806</v>
      </c>
      <c r="Q120" s="36">
        <v>43521</v>
      </c>
      <c r="R120" s="36">
        <v>43530</v>
      </c>
      <c r="S120" s="36">
        <v>43895</v>
      </c>
      <c r="T120" s="49">
        <v>360</v>
      </c>
      <c r="U120" s="57">
        <v>57000000</v>
      </c>
      <c r="V120" s="57">
        <v>4750000</v>
      </c>
      <c r="W120" s="62">
        <v>503</v>
      </c>
      <c r="X120" s="36">
        <v>43521</v>
      </c>
      <c r="Y120" s="62">
        <v>351</v>
      </c>
      <c r="Z120" s="36" t="s">
        <v>600</v>
      </c>
      <c r="AA120" s="65">
        <v>1536</v>
      </c>
      <c r="AB120" s="36" t="s">
        <v>602</v>
      </c>
      <c r="AC120" s="67"/>
      <c r="AD120" s="67"/>
      <c r="AE120" s="67"/>
      <c r="AF120" s="67"/>
      <c r="AG120" s="67"/>
      <c r="AH120" s="67"/>
      <c r="AI120" s="67"/>
      <c r="AJ120" s="67"/>
      <c r="AK120" s="67"/>
      <c r="AL120" s="69">
        <f t="shared" si="5"/>
        <v>57000000</v>
      </c>
      <c r="AM120" s="70" t="s">
        <v>238</v>
      </c>
      <c r="AN120" s="90" t="s">
        <v>605</v>
      </c>
      <c r="AO120" s="70" t="s">
        <v>611</v>
      </c>
      <c r="AP120" s="34" t="s">
        <v>228</v>
      </c>
      <c r="AQ120" s="32" t="s">
        <v>229</v>
      </c>
      <c r="AR120" s="32"/>
    </row>
    <row r="121" spans="1:44" ht="76.5" hidden="1">
      <c r="A121" s="72" t="s">
        <v>815</v>
      </c>
      <c r="B121" s="32" t="s">
        <v>20</v>
      </c>
      <c r="C121" s="32" t="s">
        <v>30</v>
      </c>
      <c r="D121" s="32" t="s">
        <v>1644</v>
      </c>
      <c r="E121" s="40" t="s">
        <v>813</v>
      </c>
      <c r="F121" s="75" t="s">
        <v>237</v>
      </c>
      <c r="G121" s="49">
        <v>80234217</v>
      </c>
      <c r="H121" s="47"/>
      <c r="I121" s="49"/>
      <c r="J121" s="49"/>
      <c r="K121" s="49"/>
      <c r="L121" s="40"/>
      <c r="M121" s="36"/>
      <c r="N121" s="49"/>
      <c r="O121" s="34"/>
      <c r="P121" s="35" t="s">
        <v>814</v>
      </c>
      <c r="Q121" s="36">
        <v>43521</v>
      </c>
      <c r="R121" s="36">
        <v>43523</v>
      </c>
      <c r="S121" s="36">
        <v>43764</v>
      </c>
      <c r="T121" s="49">
        <v>240</v>
      </c>
      <c r="U121" s="57">
        <v>18000000</v>
      </c>
      <c r="V121" s="57">
        <v>2250000</v>
      </c>
      <c r="W121" s="62">
        <v>505</v>
      </c>
      <c r="X121" s="36">
        <v>43523</v>
      </c>
      <c r="Y121" s="62">
        <v>306</v>
      </c>
      <c r="Z121" s="36" t="s">
        <v>173</v>
      </c>
      <c r="AA121" s="65">
        <v>1549</v>
      </c>
      <c r="AB121" s="36" t="s">
        <v>182</v>
      </c>
      <c r="AC121" s="67"/>
      <c r="AD121" s="67"/>
      <c r="AE121" s="67"/>
      <c r="AF121" s="67"/>
      <c r="AG121" s="67"/>
      <c r="AH121" s="67"/>
      <c r="AI121" s="67"/>
      <c r="AJ121" s="67"/>
      <c r="AK121" s="67"/>
      <c r="AL121" s="69">
        <f t="shared" si="5"/>
        <v>18000000</v>
      </c>
      <c r="AM121" s="70" t="s">
        <v>238</v>
      </c>
      <c r="AN121" s="71" t="s">
        <v>443</v>
      </c>
      <c r="AO121" s="70" t="s">
        <v>445</v>
      </c>
      <c r="AP121" s="34" t="s">
        <v>228</v>
      </c>
      <c r="AQ121" s="32" t="s">
        <v>229</v>
      </c>
      <c r="AR121" s="32"/>
    </row>
    <row r="122" spans="1:44" ht="89.25" hidden="1">
      <c r="A122" s="72" t="s">
        <v>821</v>
      </c>
      <c r="B122" s="32" t="s">
        <v>20</v>
      </c>
      <c r="C122" s="32" t="s">
        <v>30</v>
      </c>
      <c r="D122" s="32" t="s">
        <v>1650</v>
      </c>
      <c r="E122" s="40" t="s">
        <v>819</v>
      </c>
      <c r="F122" s="75" t="s">
        <v>237</v>
      </c>
      <c r="G122" s="49">
        <v>52897238</v>
      </c>
      <c r="H122" s="47"/>
      <c r="I122" s="49"/>
      <c r="J122" s="49"/>
      <c r="K122" s="49"/>
      <c r="L122" s="35"/>
      <c r="M122" s="34"/>
      <c r="N122" s="34"/>
      <c r="O122" s="34"/>
      <c r="P122" s="35" t="s">
        <v>820</v>
      </c>
      <c r="Q122" s="36">
        <v>43523</v>
      </c>
      <c r="R122" s="36">
        <v>43525</v>
      </c>
      <c r="S122" s="36">
        <v>43769</v>
      </c>
      <c r="T122" s="49">
        <v>240</v>
      </c>
      <c r="U122" s="57">
        <v>26499712</v>
      </c>
      <c r="V122" s="57">
        <v>3312464</v>
      </c>
      <c r="W122" s="62">
        <v>508</v>
      </c>
      <c r="X122" s="36">
        <v>43523</v>
      </c>
      <c r="Y122" s="62">
        <v>523</v>
      </c>
      <c r="Z122" s="36" t="s">
        <v>173</v>
      </c>
      <c r="AA122" s="65">
        <v>1549</v>
      </c>
      <c r="AB122" s="36" t="s">
        <v>182</v>
      </c>
      <c r="AC122" s="67"/>
      <c r="AD122" s="67"/>
      <c r="AE122" s="67"/>
      <c r="AF122" s="67"/>
      <c r="AG122" s="67"/>
      <c r="AH122" s="67"/>
      <c r="AI122" s="67"/>
      <c r="AJ122" s="67"/>
      <c r="AK122" s="67"/>
      <c r="AL122" s="69">
        <f t="shared" si="5"/>
        <v>26499712</v>
      </c>
      <c r="AM122" s="70" t="s">
        <v>260</v>
      </c>
      <c r="AN122" s="81" t="s">
        <v>134</v>
      </c>
      <c r="AO122" s="70" t="s">
        <v>1493</v>
      </c>
      <c r="AP122" s="34" t="s">
        <v>228</v>
      </c>
      <c r="AQ122" s="32" t="s">
        <v>229</v>
      </c>
      <c r="AR122" s="32"/>
    </row>
    <row r="123" spans="1:44" ht="25.5" hidden="1">
      <c r="A123" s="74" t="s">
        <v>1657</v>
      </c>
      <c r="B123" s="74" t="s">
        <v>20</v>
      </c>
      <c r="C123" s="74" t="s">
        <v>30</v>
      </c>
      <c r="D123" s="74"/>
      <c r="E123" s="78" t="s">
        <v>791</v>
      </c>
      <c r="F123" s="80"/>
      <c r="G123" s="93"/>
      <c r="H123" s="94"/>
      <c r="I123" s="93"/>
      <c r="J123" s="93"/>
      <c r="K123" s="93"/>
      <c r="L123" s="79"/>
      <c r="M123" s="77"/>
      <c r="N123" s="77"/>
      <c r="O123" s="77"/>
      <c r="P123" s="78" t="s">
        <v>791</v>
      </c>
      <c r="Q123" s="80"/>
      <c r="R123" s="80"/>
      <c r="S123" s="80"/>
      <c r="T123" s="93"/>
      <c r="U123" s="95"/>
      <c r="V123" s="95"/>
      <c r="W123" s="96"/>
      <c r="X123" s="97"/>
      <c r="Y123" s="96"/>
      <c r="Z123" s="80"/>
      <c r="AA123" s="98"/>
      <c r="AB123" s="80"/>
      <c r="AC123" s="99"/>
      <c r="AD123" s="99"/>
      <c r="AE123" s="99"/>
      <c r="AF123" s="99"/>
      <c r="AG123" s="99"/>
      <c r="AH123" s="99"/>
      <c r="AI123" s="99"/>
      <c r="AJ123" s="99"/>
      <c r="AK123" s="99"/>
      <c r="AL123" s="69">
        <f t="shared" si="5"/>
        <v>0</v>
      </c>
      <c r="AM123" s="100"/>
      <c r="AN123" s="100"/>
      <c r="AO123" s="100"/>
      <c r="AP123" s="77" t="s">
        <v>244</v>
      </c>
      <c r="AQ123" s="74" t="s">
        <v>229</v>
      </c>
      <c r="AR123" s="74"/>
    </row>
    <row r="124" spans="1:44" ht="63.75" hidden="1">
      <c r="A124" s="72" t="s">
        <v>832</v>
      </c>
      <c r="B124" s="32" t="s">
        <v>20</v>
      </c>
      <c r="C124" s="32" t="s">
        <v>30</v>
      </c>
      <c r="D124" s="32" t="s">
        <v>1660</v>
      </c>
      <c r="E124" s="40" t="s">
        <v>830</v>
      </c>
      <c r="F124" s="75" t="s">
        <v>237</v>
      </c>
      <c r="G124" s="49">
        <v>60380265</v>
      </c>
      <c r="H124" s="47"/>
      <c r="I124" s="49"/>
      <c r="J124" s="49"/>
      <c r="K124" s="49"/>
      <c r="L124" s="35"/>
      <c r="M124" s="34"/>
      <c r="N124" s="34"/>
      <c r="O124" s="34"/>
      <c r="P124" s="35" t="s">
        <v>787</v>
      </c>
      <c r="Q124" s="36">
        <v>43521</v>
      </c>
      <c r="R124" s="36">
        <v>43523</v>
      </c>
      <c r="S124" s="36">
        <v>43764</v>
      </c>
      <c r="T124" s="49">
        <v>240</v>
      </c>
      <c r="U124" s="57">
        <v>18000000</v>
      </c>
      <c r="V124" s="57">
        <v>2250000</v>
      </c>
      <c r="W124" s="62">
        <v>502</v>
      </c>
      <c r="X124" s="36">
        <v>43523</v>
      </c>
      <c r="Y124" s="62">
        <v>296</v>
      </c>
      <c r="Z124" s="36" t="s">
        <v>173</v>
      </c>
      <c r="AA124" s="65">
        <v>1549</v>
      </c>
      <c r="AB124" s="36" t="s">
        <v>182</v>
      </c>
      <c r="AC124" s="67"/>
      <c r="AD124" s="67"/>
      <c r="AE124" s="67"/>
      <c r="AF124" s="67"/>
      <c r="AG124" s="67"/>
      <c r="AH124" s="67"/>
      <c r="AI124" s="67"/>
      <c r="AJ124" s="67"/>
      <c r="AK124" s="67"/>
      <c r="AL124" s="69">
        <f t="shared" si="5"/>
        <v>18000000</v>
      </c>
      <c r="AM124" s="70" t="s">
        <v>260</v>
      </c>
      <c r="AN124" s="71" t="s">
        <v>151</v>
      </c>
      <c r="AO124" s="70" t="s">
        <v>445</v>
      </c>
      <c r="AP124" s="34" t="s">
        <v>228</v>
      </c>
      <c r="AQ124" s="32" t="s">
        <v>229</v>
      </c>
      <c r="AR124" s="32"/>
    </row>
    <row r="125" spans="1:44" ht="165.75" hidden="1">
      <c r="A125" s="72" t="s">
        <v>841</v>
      </c>
      <c r="B125" s="32" t="s">
        <v>20</v>
      </c>
      <c r="C125" s="32" t="s">
        <v>30</v>
      </c>
      <c r="D125" s="32" t="s">
        <v>1663</v>
      </c>
      <c r="E125" s="40" t="s">
        <v>839</v>
      </c>
      <c r="F125" s="75" t="s">
        <v>237</v>
      </c>
      <c r="G125" s="49">
        <v>1013658582</v>
      </c>
      <c r="H125" s="47"/>
      <c r="I125" s="49"/>
      <c r="J125" s="49"/>
      <c r="K125" s="49"/>
      <c r="L125" s="35"/>
      <c r="M125" s="34"/>
      <c r="N125" s="34"/>
      <c r="O125" s="34"/>
      <c r="P125" s="35" t="s">
        <v>840</v>
      </c>
      <c r="Q125" s="36">
        <v>43518</v>
      </c>
      <c r="R125" s="36">
        <v>43523</v>
      </c>
      <c r="S125" s="53">
        <v>43887</v>
      </c>
      <c r="T125" s="49">
        <v>360</v>
      </c>
      <c r="U125" s="57">
        <v>57000000</v>
      </c>
      <c r="V125" s="57">
        <v>4750000</v>
      </c>
      <c r="W125" s="62">
        <v>504</v>
      </c>
      <c r="X125" s="36">
        <v>43523</v>
      </c>
      <c r="Y125" s="62">
        <v>362</v>
      </c>
      <c r="Z125" s="36" t="s">
        <v>600</v>
      </c>
      <c r="AA125" s="65">
        <v>1536</v>
      </c>
      <c r="AB125" s="36" t="s">
        <v>602</v>
      </c>
      <c r="AC125" s="67"/>
      <c r="AD125" s="67"/>
      <c r="AE125" s="67"/>
      <c r="AF125" s="67"/>
      <c r="AG125" s="67"/>
      <c r="AH125" s="67"/>
      <c r="AI125" s="67"/>
      <c r="AJ125" s="67"/>
      <c r="AK125" s="67"/>
      <c r="AL125" s="69">
        <f t="shared" si="5"/>
        <v>57000000</v>
      </c>
      <c r="AM125" s="70" t="s">
        <v>238</v>
      </c>
      <c r="AN125" s="90" t="s">
        <v>605</v>
      </c>
      <c r="AO125" s="70" t="s">
        <v>611</v>
      </c>
      <c r="AP125" s="34" t="s">
        <v>228</v>
      </c>
      <c r="AQ125" s="32" t="s">
        <v>229</v>
      </c>
      <c r="AR125" s="32"/>
    </row>
    <row r="126" spans="1:44" ht="25.5" hidden="1">
      <c r="A126" s="74" t="s">
        <v>1665</v>
      </c>
      <c r="B126" s="74" t="s">
        <v>20</v>
      </c>
      <c r="C126" s="74" t="s">
        <v>30</v>
      </c>
      <c r="D126" s="74"/>
      <c r="E126" s="78" t="s">
        <v>791</v>
      </c>
      <c r="F126" s="80"/>
      <c r="G126" s="93"/>
      <c r="H126" s="94"/>
      <c r="I126" s="93"/>
      <c r="J126" s="93"/>
      <c r="K126" s="93"/>
      <c r="L126" s="79"/>
      <c r="M126" s="77"/>
      <c r="N126" s="77"/>
      <c r="O126" s="77"/>
      <c r="P126" s="78" t="s">
        <v>791</v>
      </c>
      <c r="Q126" s="80"/>
      <c r="R126" s="80"/>
      <c r="S126" s="80"/>
      <c r="T126" s="93"/>
      <c r="U126" s="95"/>
      <c r="V126" s="95"/>
      <c r="W126" s="96"/>
      <c r="X126" s="97"/>
      <c r="Y126" s="96"/>
      <c r="Z126" s="80"/>
      <c r="AA126" s="98"/>
      <c r="AB126" s="80"/>
      <c r="AC126" s="99"/>
      <c r="AD126" s="99"/>
      <c r="AE126" s="99"/>
      <c r="AF126" s="99"/>
      <c r="AG126" s="99"/>
      <c r="AH126" s="99"/>
      <c r="AI126" s="99"/>
      <c r="AJ126" s="99"/>
      <c r="AK126" s="99"/>
      <c r="AL126" s="69">
        <f t="shared" si="5"/>
        <v>0</v>
      </c>
      <c r="AM126" s="100"/>
      <c r="AN126" s="100"/>
      <c r="AO126" s="100"/>
      <c r="AP126" s="77" t="s">
        <v>244</v>
      </c>
      <c r="AQ126" s="74" t="s">
        <v>229</v>
      </c>
      <c r="AR126" s="74"/>
    </row>
    <row r="127" spans="1:44" ht="25.5" hidden="1">
      <c r="A127" s="74" t="s">
        <v>1666</v>
      </c>
      <c r="B127" s="74" t="s">
        <v>20</v>
      </c>
      <c r="C127" s="74" t="s">
        <v>30</v>
      </c>
      <c r="D127" s="74"/>
      <c r="E127" s="78" t="s">
        <v>791</v>
      </c>
      <c r="F127" s="80"/>
      <c r="G127" s="93"/>
      <c r="H127" s="94"/>
      <c r="I127" s="93"/>
      <c r="J127" s="93"/>
      <c r="K127" s="93"/>
      <c r="L127" s="79"/>
      <c r="M127" s="77"/>
      <c r="N127" s="77"/>
      <c r="O127" s="77"/>
      <c r="P127" s="78" t="s">
        <v>791</v>
      </c>
      <c r="Q127" s="80"/>
      <c r="R127" s="80"/>
      <c r="S127" s="80"/>
      <c r="T127" s="93"/>
      <c r="U127" s="95"/>
      <c r="V127" s="95"/>
      <c r="W127" s="96"/>
      <c r="X127" s="97"/>
      <c r="Y127" s="96"/>
      <c r="Z127" s="80"/>
      <c r="AA127" s="98"/>
      <c r="AB127" s="80"/>
      <c r="AC127" s="99"/>
      <c r="AD127" s="99"/>
      <c r="AE127" s="99"/>
      <c r="AF127" s="99"/>
      <c r="AG127" s="99"/>
      <c r="AH127" s="99"/>
      <c r="AI127" s="99"/>
      <c r="AJ127" s="99"/>
      <c r="AK127" s="99"/>
      <c r="AL127" s="69">
        <f t="shared" si="5"/>
        <v>0</v>
      </c>
      <c r="AM127" s="100"/>
      <c r="AN127" s="100"/>
      <c r="AO127" s="100"/>
      <c r="AP127" s="77" t="s">
        <v>244</v>
      </c>
      <c r="AQ127" s="74" t="s">
        <v>229</v>
      </c>
      <c r="AR127" s="74"/>
    </row>
    <row r="128" spans="1:44" ht="63.75" hidden="1">
      <c r="A128" s="72" t="s">
        <v>865</v>
      </c>
      <c r="B128" s="32" t="s">
        <v>20</v>
      </c>
      <c r="C128" s="32" t="s">
        <v>30</v>
      </c>
      <c r="D128" s="32" t="s">
        <v>1670</v>
      </c>
      <c r="E128" s="40" t="s">
        <v>861</v>
      </c>
      <c r="F128" s="75" t="s">
        <v>237</v>
      </c>
      <c r="G128" s="49">
        <v>80743759</v>
      </c>
      <c r="H128" s="47"/>
      <c r="I128" s="49"/>
      <c r="J128" s="49"/>
      <c r="K128" s="49"/>
      <c r="L128" s="35"/>
      <c r="M128" s="34"/>
      <c r="N128" s="34"/>
      <c r="O128" s="34"/>
      <c r="P128" s="104" t="s">
        <v>210</v>
      </c>
      <c r="Q128" s="36">
        <v>43524</v>
      </c>
      <c r="R128" s="53">
        <v>43543</v>
      </c>
      <c r="S128" s="53">
        <v>43787</v>
      </c>
      <c r="T128" s="83">
        <v>240</v>
      </c>
      <c r="U128" s="142">
        <v>38400000</v>
      </c>
      <c r="V128" s="142">
        <v>4800000</v>
      </c>
      <c r="W128" s="144">
        <v>519</v>
      </c>
      <c r="X128" s="146">
        <v>43538</v>
      </c>
      <c r="Y128" s="144">
        <v>495</v>
      </c>
      <c r="Z128" s="36" t="s">
        <v>173</v>
      </c>
      <c r="AA128" s="65">
        <v>1549</v>
      </c>
      <c r="AB128" s="36" t="s">
        <v>182</v>
      </c>
      <c r="AC128" s="67"/>
      <c r="AD128" s="67"/>
      <c r="AE128" s="67"/>
      <c r="AF128" s="67"/>
      <c r="AG128" s="67"/>
      <c r="AH128" s="67"/>
      <c r="AI128" s="67"/>
      <c r="AJ128" s="67"/>
      <c r="AK128" s="67"/>
      <c r="AL128" s="69">
        <f t="shared" si="5"/>
        <v>38400000</v>
      </c>
      <c r="AM128" s="70" t="s">
        <v>238</v>
      </c>
      <c r="AN128" s="81" t="s">
        <v>641</v>
      </c>
      <c r="AO128" s="70" t="s">
        <v>624</v>
      </c>
      <c r="AP128" s="34" t="s">
        <v>228</v>
      </c>
      <c r="AQ128" s="32" t="s">
        <v>229</v>
      </c>
      <c r="AR128" s="32"/>
    </row>
    <row r="129" spans="1:44" ht="165.75" hidden="1">
      <c r="A129" s="72" t="s">
        <v>870</v>
      </c>
      <c r="B129" s="32" t="s">
        <v>20</v>
      </c>
      <c r="C129" s="32" t="s">
        <v>30</v>
      </c>
      <c r="D129" s="32" t="s">
        <v>1683</v>
      </c>
      <c r="E129" s="40" t="s">
        <v>868</v>
      </c>
      <c r="F129" s="75" t="s">
        <v>237</v>
      </c>
      <c r="G129" s="49">
        <v>52750998</v>
      </c>
      <c r="H129" s="47"/>
      <c r="I129" s="49"/>
      <c r="J129" s="49"/>
      <c r="K129" s="49"/>
      <c r="L129" s="35"/>
      <c r="M129" s="34"/>
      <c r="N129" s="34"/>
      <c r="O129" s="34"/>
      <c r="P129" s="104" t="s">
        <v>869</v>
      </c>
      <c r="Q129" s="36">
        <v>43523</v>
      </c>
      <c r="R129" s="53">
        <v>43542</v>
      </c>
      <c r="S129" s="53">
        <v>43907</v>
      </c>
      <c r="T129" s="83">
        <v>360</v>
      </c>
      <c r="U129" s="142">
        <v>57000000</v>
      </c>
      <c r="V129" s="142">
        <v>4750000</v>
      </c>
      <c r="W129" s="144">
        <v>514</v>
      </c>
      <c r="X129" s="53">
        <v>43538</v>
      </c>
      <c r="Y129" s="144">
        <v>363</v>
      </c>
      <c r="Z129" s="36" t="s">
        <v>600</v>
      </c>
      <c r="AA129" s="65">
        <v>1536</v>
      </c>
      <c r="AB129" s="36" t="s">
        <v>602</v>
      </c>
      <c r="AC129" s="67"/>
      <c r="AD129" s="67"/>
      <c r="AE129" s="67"/>
      <c r="AF129" s="67"/>
      <c r="AG129" s="67"/>
      <c r="AH129" s="67"/>
      <c r="AI129" s="67"/>
      <c r="AJ129" s="67"/>
      <c r="AK129" s="67"/>
      <c r="AL129" s="69">
        <f t="shared" si="5"/>
        <v>57000000</v>
      </c>
      <c r="AM129" s="70" t="s">
        <v>238</v>
      </c>
      <c r="AN129" s="90" t="s">
        <v>605</v>
      </c>
      <c r="AO129" s="70" t="s">
        <v>611</v>
      </c>
      <c r="AP129" s="34" t="s">
        <v>228</v>
      </c>
      <c r="AQ129" s="32" t="s">
        <v>229</v>
      </c>
      <c r="AR129" s="32"/>
    </row>
    <row r="130" spans="1:44" ht="127.5" hidden="1">
      <c r="A130" s="72" t="s">
        <v>877</v>
      </c>
      <c r="B130" s="32" t="s">
        <v>20</v>
      </c>
      <c r="C130" s="32" t="s">
        <v>30</v>
      </c>
      <c r="D130" s="32" t="s">
        <v>1696</v>
      </c>
      <c r="E130" s="82" t="s">
        <v>1698</v>
      </c>
      <c r="F130" s="75" t="s">
        <v>237</v>
      </c>
      <c r="G130" s="49">
        <v>80849721</v>
      </c>
      <c r="H130" s="47"/>
      <c r="I130" s="49"/>
      <c r="J130" s="49"/>
      <c r="K130" s="49"/>
      <c r="L130" s="35"/>
      <c r="M130" s="34"/>
      <c r="N130" s="34"/>
      <c r="O130" s="34"/>
      <c r="P130" s="35" t="s">
        <v>1701</v>
      </c>
      <c r="Q130" s="36">
        <v>43523</v>
      </c>
      <c r="R130" s="36">
        <v>43525</v>
      </c>
      <c r="S130" s="36">
        <v>43769</v>
      </c>
      <c r="T130" s="49">
        <v>240</v>
      </c>
      <c r="U130" s="57">
        <v>63200000</v>
      </c>
      <c r="V130" s="57">
        <v>7900000</v>
      </c>
      <c r="W130" s="62">
        <v>506</v>
      </c>
      <c r="X130" s="36">
        <v>43523</v>
      </c>
      <c r="Y130" s="62">
        <v>526</v>
      </c>
      <c r="Z130" s="36" t="s">
        <v>173</v>
      </c>
      <c r="AA130" s="65">
        <v>1549</v>
      </c>
      <c r="AB130" s="36" t="s">
        <v>182</v>
      </c>
      <c r="AC130" s="67"/>
      <c r="AD130" s="67"/>
      <c r="AE130" s="67"/>
      <c r="AF130" s="67"/>
      <c r="AG130" s="67"/>
      <c r="AH130" s="67"/>
      <c r="AI130" s="67"/>
      <c r="AJ130" s="67"/>
      <c r="AK130" s="67"/>
      <c r="AL130" s="69">
        <f t="shared" si="5"/>
        <v>63200000</v>
      </c>
      <c r="AM130" s="70" t="s">
        <v>238</v>
      </c>
      <c r="AN130" s="70" t="s">
        <v>239</v>
      </c>
      <c r="AO130" s="70" t="s">
        <v>382</v>
      </c>
      <c r="AP130" s="34" t="s">
        <v>228</v>
      </c>
      <c r="AQ130" s="34" t="s">
        <v>229</v>
      </c>
      <c r="AR130" s="32"/>
    </row>
    <row r="131" spans="1:44" ht="114.75" hidden="1">
      <c r="A131" s="72" t="s">
        <v>884</v>
      </c>
      <c r="B131" s="86" t="s">
        <v>20</v>
      </c>
      <c r="C131" s="86" t="s">
        <v>30</v>
      </c>
      <c r="D131" s="32" t="s">
        <v>1702</v>
      </c>
      <c r="E131" s="40" t="s">
        <v>882</v>
      </c>
      <c r="F131" s="75" t="s">
        <v>237</v>
      </c>
      <c r="G131" s="49">
        <v>13724779</v>
      </c>
      <c r="H131" s="47"/>
      <c r="I131" s="49"/>
      <c r="J131" s="49"/>
      <c r="K131" s="49"/>
      <c r="L131" s="35"/>
      <c r="M131" s="34"/>
      <c r="N131" s="34"/>
      <c r="O131" s="34"/>
      <c r="P131" s="35" t="s">
        <v>883</v>
      </c>
      <c r="Q131" s="36">
        <v>43524</v>
      </c>
      <c r="R131" s="53">
        <v>43538</v>
      </c>
      <c r="S131" s="53">
        <v>43782</v>
      </c>
      <c r="T131" s="49">
        <v>240</v>
      </c>
      <c r="U131" s="57">
        <v>43200000</v>
      </c>
      <c r="V131" s="57">
        <v>5400000</v>
      </c>
      <c r="W131" s="62">
        <v>515</v>
      </c>
      <c r="X131" s="36">
        <v>43538</v>
      </c>
      <c r="Y131" s="62">
        <v>525</v>
      </c>
      <c r="Z131" s="36" t="s">
        <v>173</v>
      </c>
      <c r="AA131" s="65">
        <v>1549</v>
      </c>
      <c r="AB131" s="36" t="s">
        <v>182</v>
      </c>
      <c r="AC131" s="67"/>
      <c r="AD131" s="67"/>
      <c r="AE131" s="67"/>
      <c r="AF131" s="67"/>
      <c r="AG131" s="67"/>
      <c r="AH131" s="67"/>
      <c r="AI131" s="67"/>
      <c r="AJ131" s="67"/>
      <c r="AK131" s="67"/>
      <c r="AL131" s="69">
        <f t="shared" si="5"/>
        <v>43200000</v>
      </c>
      <c r="AM131" s="70" t="s">
        <v>238</v>
      </c>
      <c r="AN131" s="111" t="s">
        <v>239</v>
      </c>
      <c r="AO131" s="111" t="s">
        <v>382</v>
      </c>
      <c r="AP131" s="34" t="s">
        <v>228</v>
      </c>
      <c r="AQ131" s="109" t="s">
        <v>229</v>
      </c>
      <c r="AR131" s="32"/>
    </row>
    <row r="132" spans="1:44" ht="76.5" hidden="1">
      <c r="A132" s="72" t="s">
        <v>890</v>
      </c>
      <c r="B132" s="32" t="s">
        <v>20</v>
      </c>
      <c r="C132" s="32" t="s">
        <v>30</v>
      </c>
      <c r="D132" s="32" t="s">
        <v>1708</v>
      </c>
      <c r="E132" s="40" t="s">
        <v>888</v>
      </c>
      <c r="F132" s="75" t="s">
        <v>237</v>
      </c>
      <c r="G132" s="49">
        <v>74083625</v>
      </c>
      <c r="H132" s="47"/>
      <c r="I132" s="49"/>
      <c r="J132" s="49"/>
      <c r="K132" s="49"/>
      <c r="L132" s="35"/>
      <c r="M132" s="34"/>
      <c r="N132" s="34"/>
      <c r="O132" s="34"/>
      <c r="P132" s="35" t="s">
        <v>889</v>
      </c>
      <c r="Q132" s="36">
        <v>43523</v>
      </c>
      <c r="R132" s="36">
        <v>43528</v>
      </c>
      <c r="S132" s="36">
        <v>43893</v>
      </c>
      <c r="T132" s="49">
        <v>360</v>
      </c>
      <c r="U132" s="57">
        <v>79692000</v>
      </c>
      <c r="V132" s="57">
        <v>6641000</v>
      </c>
      <c r="W132" s="62">
        <v>507</v>
      </c>
      <c r="X132" s="36">
        <v>43523</v>
      </c>
      <c r="Y132" s="62">
        <v>371</v>
      </c>
      <c r="Z132" s="34" t="s">
        <v>1017</v>
      </c>
      <c r="AA132" s="65">
        <v>1544</v>
      </c>
      <c r="AB132" s="34" t="s">
        <v>281</v>
      </c>
      <c r="AC132" s="67"/>
      <c r="AD132" s="67"/>
      <c r="AE132" s="67"/>
      <c r="AF132" s="67"/>
      <c r="AG132" s="67"/>
      <c r="AH132" s="67"/>
      <c r="AI132" s="67"/>
      <c r="AJ132" s="67"/>
      <c r="AK132" s="67"/>
      <c r="AL132" s="69">
        <f t="shared" si="5"/>
        <v>79692000</v>
      </c>
      <c r="AM132" s="70" t="s">
        <v>238</v>
      </c>
      <c r="AN132" s="71" t="s">
        <v>239</v>
      </c>
      <c r="AO132" s="92" t="s">
        <v>287</v>
      </c>
      <c r="AP132" s="34" t="s">
        <v>228</v>
      </c>
      <c r="AQ132" s="32" t="s">
        <v>229</v>
      </c>
      <c r="AR132" s="32"/>
    </row>
    <row r="133" spans="1:44" ht="25.5" hidden="1">
      <c r="A133" s="74" t="s">
        <v>1715</v>
      </c>
      <c r="B133" s="74" t="s">
        <v>20</v>
      </c>
      <c r="C133" s="74" t="s">
        <v>30</v>
      </c>
      <c r="D133" s="74"/>
      <c r="E133" s="78" t="s">
        <v>791</v>
      </c>
      <c r="F133" s="80"/>
      <c r="G133" s="93"/>
      <c r="H133" s="94"/>
      <c r="I133" s="93"/>
      <c r="J133" s="93"/>
      <c r="K133" s="93"/>
      <c r="L133" s="79"/>
      <c r="M133" s="77"/>
      <c r="N133" s="77"/>
      <c r="O133" s="77"/>
      <c r="P133" s="78" t="s">
        <v>791</v>
      </c>
      <c r="Q133" s="80"/>
      <c r="R133" s="80"/>
      <c r="S133" s="80"/>
      <c r="T133" s="93"/>
      <c r="U133" s="95"/>
      <c r="V133" s="95"/>
      <c r="W133" s="96"/>
      <c r="X133" s="97"/>
      <c r="Y133" s="96"/>
      <c r="Z133" s="80"/>
      <c r="AA133" s="98"/>
      <c r="AB133" s="80"/>
      <c r="AC133" s="99"/>
      <c r="AD133" s="99"/>
      <c r="AE133" s="99"/>
      <c r="AF133" s="99"/>
      <c r="AG133" s="99"/>
      <c r="AH133" s="99"/>
      <c r="AI133" s="99"/>
      <c r="AJ133" s="99"/>
      <c r="AK133" s="99"/>
      <c r="AL133" s="69">
        <f t="shared" si="5"/>
        <v>0</v>
      </c>
      <c r="AM133" s="100"/>
      <c r="AN133" s="100"/>
      <c r="AO133" s="100"/>
      <c r="AP133" s="77" t="s">
        <v>244</v>
      </c>
      <c r="AQ133" s="74" t="s">
        <v>229</v>
      </c>
      <c r="AR133" s="74"/>
    </row>
    <row r="134" spans="1:44" ht="89.25" hidden="1">
      <c r="A134" s="72" t="s">
        <v>903</v>
      </c>
      <c r="B134" s="32" t="s">
        <v>20</v>
      </c>
      <c r="C134" s="32" t="s">
        <v>30</v>
      </c>
      <c r="D134" s="32" t="s">
        <v>1720</v>
      </c>
      <c r="E134" s="40" t="s">
        <v>901</v>
      </c>
      <c r="F134" s="75" t="s">
        <v>237</v>
      </c>
      <c r="G134" s="49">
        <v>79329489</v>
      </c>
      <c r="H134" s="47"/>
      <c r="I134" s="49"/>
      <c r="J134" s="49"/>
      <c r="K134" s="49"/>
      <c r="L134" s="35"/>
      <c r="M134" s="34"/>
      <c r="N134" s="34"/>
      <c r="O134" s="34"/>
      <c r="P134" s="35" t="s">
        <v>1724</v>
      </c>
      <c r="Q134" s="36">
        <v>43523</v>
      </c>
      <c r="R134" s="36">
        <v>43528</v>
      </c>
      <c r="S134" s="36">
        <v>43772</v>
      </c>
      <c r="T134" s="49">
        <v>240</v>
      </c>
      <c r="U134" s="57">
        <v>48000000</v>
      </c>
      <c r="V134" s="57">
        <v>6000000</v>
      </c>
      <c r="W134" s="62">
        <v>509</v>
      </c>
      <c r="X134" s="36">
        <v>43523</v>
      </c>
      <c r="Y134" s="62">
        <v>456</v>
      </c>
      <c r="Z134" s="36" t="s">
        <v>173</v>
      </c>
      <c r="AA134" s="65">
        <v>1549</v>
      </c>
      <c r="AB134" s="36" t="s">
        <v>182</v>
      </c>
      <c r="AC134" s="67"/>
      <c r="AD134" s="67"/>
      <c r="AE134" s="67"/>
      <c r="AF134" s="67"/>
      <c r="AG134" s="67"/>
      <c r="AH134" s="67"/>
      <c r="AI134" s="67"/>
      <c r="AJ134" s="67"/>
      <c r="AK134" s="67"/>
      <c r="AL134" s="69">
        <f t="shared" si="5"/>
        <v>48000000</v>
      </c>
      <c r="AM134" s="70" t="s">
        <v>238</v>
      </c>
      <c r="AN134" s="81" t="s">
        <v>641</v>
      </c>
      <c r="AO134" s="70" t="s">
        <v>624</v>
      </c>
      <c r="AP134" s="34" t="s">
        <v>228</v>
      </c>
      <c r="AQ134" s="32" t="s">
        <v>229</v>
      </c>
      <c r="AR134" s="32"/>
    </row>
    <row r="135" spans="1:44" ht="63.75" hidden="1">
      <c r="A135" s="72" t="s">
        <v>909</v>
      </c>
      <c r="B135" s="32" t="s">
        <v>20</v>
      </c>
      <c r="C135" s="32" t="s">
        <v>30</v>
      </c>
      <c r="D135" s="32" t="s">
        <v>1727</v>
      </c>
      <c r="E135" s="40" t="s">
        <v>1728</v>
      </c>
      <c r="F135" s="75" t="s">
        <v>237</v>
      </c>
      <c r="G135" s="49">
        <v>19218520</v>
      </c>
      <c r="H135" s="47"/>
      <c r="I135" s="49"/>
      <c r="J135" s="49"/>
      <c r="K135" s="49"/>
      <c r="L135" s="35"/>
      <c r="M135" s="34"/>
      <c r="N135" s="34"/>
      <c r="O135" s="34"/>
      <c r="P135" s="35" t="s">
        <v>908</v>
      </c>
      <c r="Q135" s="36">
        <v>43528</v>
      </c>
      <c r="R135" s="53">
        <v>43539</v>
      </c>
      <c r="S135" s="53">
        <v>43783</v>
      </c>
      <c r="T135" s="49">
        <v>240</v>
      </c>
      <c r="U135" s="57">
        <v>38400000</v>
      </c>
      <c r="V135" s="57">
        <v>4800000</v>
      </c>
      <c r="W135" s="144">
        <v>516</v>
      </c>
      <c r="X135" s="53">
        <v>43538</v>
      </c>
      <c r="Y135" s="144">
        <v>516</v>
      </c>
      <c r="Z135" s="36" t="s">
        <v>173</v>
      </c>
      <c r="AA135" s="65">
        <v>1549</v>
      </c>
      <c r="AB135" s="36" t="s">
        <v>182</v>
      </c>
      <c r="AC135" s="67"/>
      <c r="AD135" s="67"/>
      <c r="AE135" s="67"/>
      <c r="AF135" s="67"/>
      <c r="AG135" s="67"/>
      <c r="AH135" s="67"/>
      <c r="AI135" s="67"/>
      <c r="AJ135" s="67"/>
      <c r="AK135" s="67"/>
      <c r="AL135" s="69">
        <f t="shared" si="5"/>
        <v>38400000</v>
      </c>
      <c r="AM135" s="70" t="s">
        <v>238</v>
      </c>
      <c r="AN135" s="81" t="s">
        <v>641</v>
      </c>
      <c r="AO135" s="70" t="s">
        <v>624</v>
      </c>
      <c r="AP135" s="34" t="s">
        <v>228</v>
      </c>
      <c r="AQ135" s="32" t="s">
        <v>229</v>
      </c>
      <c r="AR135" s="32"/>
    </row>
    <row r="136" spans="1:44" ht="102" hidden="1">
      <c r="A136" s="72" t="s">
        <v>916</v>
      </c>
      <c r="B136" s="32" t="s">
        <v>20</v>
      </c>
      <c r="C136" s="32" t="s">
        <v>30</v>
      </c>
      <c r="D136" s="32" t="s">
        <v>1732</v>
      </c>
      <c r="E136" s="40" t="s">
        <v>914</v>
      </c>
      <c r="F136" s="75" t="s">
        <v>237</v>
      </c>
      <c r="G136" s="49">
        <v>1023879270</v>
      </c>
      <c r="H136" s="47"/>
      <c r="I136" s="49"/>
      <c r="J136" s="49"/>
      <c r="K136" s="49"/>
      <c r="L136" s="35"/>
      <c r="M136" s="34"/>
      <c r="N136" s="34"/>
      <c r="O136" s="34"/>
      <c r="P136" s="35" t="s">
        <v>915</v>
      </c>
      <c r="Q136" s="36">
        <v>43524</v>
      </c>
      <c r="R136" s="53">
        <v>43542</v>
      </c>
      <c r="S136" s="53">
        <v>43786</v>
      </c>
      <c r="T136" s="83">
        <v>240</v>
      </c>
      <c r="U136" s="142">
        <v>36437104</v>
      </c>
      <c r="V136" s="142">
        <v>4554638</v>
      </c>
      <c r="W136" s="144">
        <v>520</v>
      </c>
      <c r="X136" s="53">
        <v>43783</v>
      </c>
      <c r="Y136" s="144">
        <v>528</v>
      </c>
      <c r="Z136" s="36" t="s">
        <v>173</v>
      </c>
      <c r="AA136" s="65">
        <v>1549</v>
      </c>
      <c r="AB136" s="36" t="s">
        <v>182</v>
      </c>
      <c r="AC136" s="67"/>
      <c r="AD136" s="67"/>
      <c r="AE136" s="67"/>
      <c r="AF136" s="67"/>
      <c r="AG136" s="67"/>
      <c r="AH136" s="67"/>
      <c r="AI136" s="67"/>
      <c r="AJ136" s="67"/>
      <c r="AK136" s="67"/>
      <c r="AL136" s="69">
        <f t="shared" si="5"/>
        <v>36437104</v>
      </c>
      <c r="AM136" s="70" t="s">
        <v>238</v>
      </c>
      <c r="AN136" s="71" t="s">
        <v>1528</v>
      </c>
      <c r="AO136" s="70" t="s">
        <v>1530</v>
      </c>
      <c r="AP136" s="34" t="s">
        <v>228</v>
      </c>
      <c r="AQ136" s="109" t="s">
        <v>229</v>
      </c>
      <c r="AR136" s="32"/>
    </row>
    <row r="137" spans="1:44" ht="76.5" hidden="1">
      <c r="A137" s="72" t="s">
        <v>922</v>
      </c>
      <c r="B137" s="32" t="s">
        <v>20</v>
      </c>
      <c r="C137" s="32" t="s">
        <v>30</v>
      </c>
      <c r="D137" s="32" t="s">
        <v>1744</v>
      </c>
      <c r="E137" s="40" t="s">
        <v>920</v>
      </c>
      <c r="F137" s="75" t="s">
        <v>237</v>
      </c>
      <c r="G137" s="49">
        <v>1073509741</v>
      </c>
      <c r="H137" s="47"/>
      <c r="I137" s="49"/>
      <c r="J137" s="49"/>
      <c r="K137" s="49"/>
      <c r="L137" s="35"/>
      <c r="M137" s="34"/>
      <c r="N137" s="34"/>
      <c r="O137" s="34"/>
      <c r="P137" s="35" t="s">
        <v>921</v>
      </c>
      <c r="Q137" s="36">
        <v>43528</v>
      </c>
      <c r="R137" s="53">
        <v>43542</v>
      </c>
      <c r="S137" s="53">
        <v>43788</v>
      </c>
      <c r="T137" s="83">
        <v>240</v>
      </c>
      <c r="U137" s="142">
        <v>28918504</v>
      </c>
      <c r="V137" s="142">
        <v>3614800</v>
      </c>
      <c r="W137" s="144">
        <v>513</v>
      </c>
      <c r="X137" s="53">
        <v>43538</v>
      </c>
      <c r="Y137" s="144">
        <v>527</v>
      </c>
      <c r="Z137" s="36" t="s">
        <v>173</v>
      </c>
      <c r="AA137" s="65">
        <v>1549</v>
      </c>
      <c r="AB137" s="36" t="s">
        <v>182</v>
      </c>
      <c r="AC137" s="67"/>
      <c r="AD137" s="67"/>
      <c r="AE137" s="67"/>
      <c r="AF137" s="67"/>
      <c r="AG137" s="67"/>
      <c r="AH137" s="67"/>
      <c r="AI137" s="67"/>
      <c r="AJ137" s="67"/>
      <c r="AK137" s="67"/>
      <c r="AL137" s="69">
        <f t="shared" si="5"/>
        <v>28918504</v>
      </c>
      <c r="AM137" s="70" t="s">
        <v>260</v>
      </c>
      <c r="AN137" s="71" t="s">
        <v>1528</v>
      </c>
      <c r="AO137" s="70" t="s">
        <v>1530</v>
      </c>
      <c r="AP137" s="34" t="s">
        <v>228</v>
      </c>
      <c r="AQ137" s="109" t="s">
        <v>229</v>
      </c>
      <c r="AR137" s="32"/>
    </row>
    <row r="138" spans="1:44" ht="165.75" hidden="1">
      <c r="A138" s="72" t="s">
        <v>929</v>
      </c>
      <c r="B138" s="32" t="s">
        <v>20</v>
      </c>
      <c r="C138" s="32" t="s">
        <v>30</v>
      </c>
      <c r="D138" s="32" t="s">
        <v>1752</v>
      </c>
      <c r="E138" s="40" t="s">
        <v>928</v>
      </c>
      <c r="F138" s="75" t="s">
        <v>237</v>
      </c>
      <c r="G138" s="49">
        <v>52443845</v>
      </c>
      <c r="H138" s="47"/>
      <c r="I138" s="49"/>
      <c r="J138" s="49"/>
      <c r="K138" s="49"/>
      <c r="L138" s="35"/>
      <c r="M138" s="34"/>
      <c r="N138" s="34"/>
      <c r="O138" s="34"/>
      <c r="P138" s="35" t="s">
        <v>869</v>
      </c>
      <c r="Q138" s="36">
        <v>43528</v>
      </c>
      <c r="R138" s="53">
        <v>43539</v>
      </c>
      <c r="S138" s="53">
        <v>43904</v>
      </c>
      <c r="T138" s="83">
        <v>360</v>
      </c>
      <c r="U138" s="142">
        <v>57000000</v>
      </c>
      <c r="V138" s="142">
        <v>4750000</v>
      </c>
      <c r="W138" s="144">
        <v>510</v>
      </c>
      <c r="X138" s="53">
        <v>43538</v>
      </c>
      <c r="Y138" s="144">
        <v>364</v>
      </c>
      <c r="Z138" s="36" t="s">
        <v>600</v>
      </c>
      <c r="AA138" s="65">
        <v>1536</v>
      </c>
      <c r="AB138" s="36" t="s">
        <v>602</v>
      </c>
      <c r="AC138" s="67"/>
      <c r="AD138" s="67"/>
      <c r="AE138" s="67"/>
      <c r="AF138" s="67"/>
      <c r="AG138" s="67"/>
      <c r="AH138" s="67"/>
      <c r="AI138" s="67"/>
      <c r="AJ138" s="67"/>
      <c r="AK138" s="67"/>
      <c r="AL138" s="69">
        <f t="shared" si="5"/>
        <v>57000000</v>
      </c>
      <c r="AM138" s="70" t="s">
        <v>238</v>
      </c>
      <c r="AN138" s="90" t="s">
        <v>605</v>
      </c>
      <c r="AO138" s="70" t="s">
        <v>611</v>
      </c>
      <c r="AP138" s="34" t="s">
        <v>228</v>
      </c>
      <c r="AQ138" s="109" t="s">
        <v>229</v>
      </c>
      <c r="AR138" s="32"/>
    </row>
    <row r="139" spans="1:44" ht="140.25" hidden="1">
      <c r="A139" s="32" t="s">
        <v>945</v>
      </c>
      <c r="B139" s="32" t="s">
        <v>20</v>
      </c>
      <c r="C139" s="32" t="s">
        <v>937</v>
      </c>
      <c r="D139" s="109" t="s">
        <v>938</v>
      </c>
      <c r="E139" s="40" t="s">
        <v>941</v>
      </c>
      <c r="F139" s="75" t="s">
        <v>237</v>
      </c>
      <c r="G139" s="49"/>
      <c r="H139" s="47"/>
      <c r="I139" s="49"/>
      <c r="J139" s="49"/>
      <c r="K139" s="49"/>
      <c r="L139" s="35"/>
      <c r="M139" s="34"/>
      <c r="N139" s="34"/>
      <c r="O139" s="34"/>
      <c r="P139" s="110" t="s">
        <v>942</v>
      </c>
      <c r="Q139" s="53">
        <v>43556</v>
      </c>
      <c r="R139" s="53">
        <v>43556</v>
      </c>
      <c r="S139" s="53">
        <v>43829</v>
      </c>
      <c r="T139" s="83">
        <v>270</v>
      </c>
      <c r="U139" s="142">
        <v>0</v>
      </c>
      <c r="V139" s="142">
        <v>0</v>
      </c>
      <c r="W139" s="144">
        <v>0</v>
      </c>
      <c r="X139" s="73"/>
      <c r="Y139" s="144">
        <v>0</v>
      </c>
      <c r="Z139" s="36"/>
      <c r="AA139" s="65"/>
      <c r="AB139" s="36"/>
      <c r="AC139" s="67"/>
      <c r="AD139" s="67"/>
      <c r="AE139" s="67"/>
      <c r="AF139" s="67"/>
      <c r="AG139" s="67"/>
      <c r="AH139" s="67"/>
      <c r="AI139" s="67"/>
      <c r="AJ139" s="67"/>
      <c r="AK139" s="67"/>
      <c r="AL139" s="69">
        <f t="shared" si="5"/>
        <v>0</v>
      </c>
      <c r="AM139" s="111" t="s">
        <v>1771</v>
      </c>
      <c r="AN139" s="90" t="s">
        <v>578</v>
      </c>
      <c r="AO139" s="111" t="s">
        <v>266</v>
      </c>
      <c r="AP139" s="34" t="s">
        <v>228</v>
      </c>
      <c r="AQ139" s="109" t="s">
        <v>1164</v>
      </c>
      <c r="AR139" s="109"/>
    </row>
    <row r="140" spans="1:44" ht="63.75" hidden="1">
      <c r="A140" s="109" t="s">
        <v>957</v>
      </c>
      <c r="B140" s="32" t="s">
        <v>20</v>
      </c>
      <c r="C140" s="109" t="s">
        <v>30</v>
      </c>
      <c r="D140" s="109" t="s">
        <v>952</v>
      </c>
      <c r="E140" s="82" t="s">
        <v>955</v>
      </c>
      <c r="F140" s="75" t="s">
        <v>237</v>
      </c>
      <c r="G140" s="83">
        <v>1032466334</v>
      </c>
      <c r="H140" s="47"/>
      <c r="I140" s="49"/>
      <c r="J140" s="49"/>
      <c r="K140" s="49"/>
      <c r="L140" s="35"/>
      <c r="M140" s="34"/>
      <c r="N140" s="34"/>
      <c r="O140" s="34"/>
      <c r="P140" s="110" t="s">
        <v>714</v>
      </c>
      <c r="Q140" s="53">
        <v>43556</v>
      </c>
      <c r="R140" s="53">
        <v>43577</v>
      </c>
      <c r="S140" s="53">
        <v>43820</v>
      </c>
      <c r="T140" s="83">
        <v>240</v>
      </c>
      <c r="U140" s="142">
        <v>38400000</v>
      </c>
      <c r="V140" s="142">
        <v>4800000</v>
      </c>
      <c r="W140" s="144">
        <v>537</v>
      </c>
      <c r="X140" s="53">
        <v>43570</v>
      </c>
      <c r="Y140" s="144">
        <v>543</v>
      </c>
      <c r="Z140" s="36" t="s">
        <v>173</v>
      </c>
      <c r="AA140" s="65">
        <v>1549</v>
      </c>
      <c r="AB140" s="36" t="s">
        <v>182</v>
      </c>
      <c r="AC140" s="67"/>
      <c r="AD140" s="67"/>
      <c r="AE140" s="67"/>
      <c r="AF140" s="67"/>
      <c r="AG140" s="67"/>
      <c r="AH140" s="67"/>
      <c r="AI140" s="67"/>
      <c r="AJ140" s="67"/>
      <c r="AK140" s="67"/>
      <c r="AL140" s="69">
        <f t="shared" si="5"/>
        <v>38400000</v>
      </c>
      <c r="AM140" s="70" t="s">
        <v>238</v>
      </c>
      <c r="AN140" s="81" t="s">
        <v>641</v>
      </c>
      <c r="AO140" s="111" t="s">
        <v>624</v>
      </c>
      <c r="AP140" s="34" t="s">
        <v>228</v>
      </c>
      <c r="AQ140" s="109" t="s">
        <v>1164</v>
      </c>
      <c r="AR140" s="32"/>
    </row>
    <row r="141" spans="1:44" ht="63.75" hidden="1">
      <c r="A141" s="109" t="s">
        <v>964</v>
      </c>
      <c r="B141" s="32" t="s">
        <v>20</v>
      </c>
      <c r="C141" s="109" t="s">
        <v>30</v>
      </c>
      <c r="D141" s="109" t="s">
        <v>961</v>
      </c>
      <c r="E141" s="82" t="s">
        <v>962</v>
      </c>
      <c r="F141" s="75" t="s">
        <v>237</v>
      </c>
      <c r="G141" s="83">
        <v>80372860</v>
      </c>
      <c r="H141" s="47"/>
      <c r="I141" s="49"/>
      <c r="J141" s="49"/>
      <c r="K141" s="49"/>
      <c r="L141" s="35"/>
      <c r="M141" s="34"/>
      <c r="N141" s="34"/>
      <c r="O141" s="34"/>
      <c r="P141" s="110" t="s">
        <v>963</v>
      </c>
      <c r="Q141" s="53">
        <v>43558</v>
      </c>
      <c r="R141" s="53">
        <v>43564</v>
      </c>
      <c r="S141" s="53">
        <v>43807</v>
      </c>
      <c r="T141" s="83">
        <v>240</v>
      </c>
      <c r="U141" s="142">
        <v>40000000</v>
      </c>
      <c r="V141" s="57">
        <f>(U141/T141)*30</f>
        <v>5000000</v>
      </c>
      <c r="W141" s="144">
        <v>524</v>
      </c>
      <c r="X141" s="146">
        <v>43564</v>
      </c>
      <c r="Y141" s="144">
        <v>537</v>
      </c>
      <c r="Z141" s="36" t="s">
        <v>173</v>
      </c>
      <c r="AA141" s="65">
        <v>1549</v>
      </c>
      <c r="AB141" s="36" t="s">
        <v>182</v>
      </c>
      <c r="AC141" s="67"/>
      <c r="AD141" s="67"/>
      <c r="AE141" s="67"/>
      <c r="AF141" s="67"/>
      <c r="AG141" s="67"/>
      <c r="AH141" s="67"/>
      <c r="AI141" s="67"/>
      <c r="AJ141" s="67"/>
      <c r="AK141" s="67"/>
      <c r="AL141" s="69">
        <f t="shared" si="5"/>
        <v>40000000</v>
      </c>
      <c r="AM141" s="70" t="s">
        <v>238</v>
      </c>
      <c r="AN141" s="113" t="s">
        <v>1790</v>
      </c>
      <c r="AO141" s="111" t="s">
        <v>1791</v>
      </c>
      <c r="AP141" s="34" t="s">
        <v>228</v>
      </c>
      <c r="AQ141" s="32"/>
      <c r="AR141" s="32"/>
    </row>
    <row r="142" spans="1:44" ht="51" hidden="1">
      <c r="A142" s="109" t="s">
        <v>971</v>
      </c>
      <c r="B142" s="32" t="s">
        <v>20</v>
      </c>
      <c r="C142" s="109" t="s">
        <v>30</v>
      </c>
      <c r="D142" s="109" t="s">
        <v>967</v>
      </c>
      <c r="E142" s="82" t="s">
        <v>969</v>
      </c>
      <c r="F142" s="75" t="s">
        <v>237</v>
      </c>
      <c r="G142" s="83">
        <v>1022360143</v>
      </c>
      <c r="H142" s="47"/>
      <c r="I142" s="49"/>
      <c r="J142" s="49"/>
      <c r="K142" s="49"/>
      <c r="L142" s="35"/>
      <c r="M142" s="34"/>
      <c r="N142" s="34"/>
      <c r="O142" s="34"/>
      <c r="P142" s="110" t="s">
        <v>970</v>
      </c>
      <c r="Q142" s="53">
        <v>43558</v>
      </c>
      <c r="R142" s="53">
        <v>43565</v>
      </c>
      <c r="S142" s="53">
        <v>43808</v>
      </c>
      <c r="T142" s="83">
        <v>240</v>
      </c>
      <c r="U142" s="142">
        <v>40000000</v>
      </c>
      <c r="V142" s="142">
        <v>5000000</v>
      </c>
      <c r="W142" s="144">
        <v>525</v>
      </c>
      <c r="X142" s="53">
        <v>43564</v>
      </c>
      <c r="Y142" s="144">
        <v>538</v>
      </c>
      <c r="Z142" s="36" t="s">
        <v>173</v>
      </c>
      <c r="AA142" s="65">
        <v>1549</v>
      </c>
      <c r="AB142" s="36" t="s">
        <v>182</v>
      </c>
      <c r="AC142" s="67"/>
      <c r="AD142" s="67"/>
      <c r="AE142" s="67"/>
      <c r="AF142" s="67"/>
      <c r="AG142" s="67"/>
      <c r="AH142" s="67"/>
      <c r="AI142" s="67"/>
      <c r="AJ142" s="67"/>
      <c r="AK142" s="67"/>
      <c r="AL142" s="69">
        <f t="shared" si="5"/>
        <v>40000000</v>
      </c>
      <c r="AM142" s="70" t="s">
        <v>238</v>
      </c>
      <c r="AN142" s="113" t="s">
        <v>1790</v>
      </c>
      <c r="AO142" s="111" t="s">
        <v>1791</v>
      </c>
      <c r="AP142" s="34" t="s">
        <v>228</v>
      </c>
      <c r="AQ142" s="109" t="s">
        <v>1164</v>
      </c>
      <c r="AR142" s="32"/>
    </row>
    <row r="143" spans="1:44" ht="63.75" hidden="1">
      <c r="A143" s="109" t="s">
        <v>976</v>
      </c>
      <c r="B143" s="32" t="s">
        <v>20</v>
      </c>
      <c r="C143" s="109" t="s">
        <v>30</v>
      </c>
      <c r="D143" s="109" t="s">
        <v>973</v>
      </c>
      <c r="E143" s="82" t="s">
        <v>974</v>
      </c>
      <c r="F143" s="75" t="s">
        <v>237</v>
      </c>
      <c r="G143" s="83">
        <v>79642668</v>
      </c>
      <c r="H143" s="47"/>
      <c r="I143" s="49"/>
      <c r="J143" s="49"/>
      <c r="K143" s="49"/>
      <c r="L143" s="35"/>
      <c r="M143" s="34"/>
      <c r="N143" s="34"/>
      <c r="O143" s="34"/>
      <c r="P143" s="110" t="s">
        <v>975</v>
      </c>
      <c r="Q143" s="53">
        <v>43565</v>
      </c>
      <c r="R143" s="53">
        <v>43566</v>
      </c>
      <c r="S143" s="53">
        <v>43809</v>
      </c>
      <c r="T143" s="83">
        <v>240</v>
      </c>
      <c r="U143" s="142">
        <v>39200000</v>
      </c>
      <c r="V143" s="142">
        <v>4900000</v>
      </c>
      <c r="W143" s="144">
        <v>526</v>
      </c>
      <c r="X143" s="53">
        <v>43565</v>
      </c>
      <c r="Y143" s="144">
        <v>546</v>
      </c>
      <c r="Z143" s="36" t="s">
        <v>173</v>
      </c>
      <c r="AA143" s="65">
        <v>1549</v>
      </c>
      <c r="AB143" s="36" t="s">
        <v>182</v>
      </c>
      <c r="AC143" s="67"/>
      <c r="AD143" s="67"/>
      <c r="AE143" s="67"/>
      <c r="AF143" s="67"/>
      <c r="AG143" s="67"/>
      <c r="AH143" s="67"/>
      <c r="AI143" s="67"/>
      <c r="AJ143" s="67"/>
      <c r="AK143" s="67"/>
      <c r="AL143" s="69">
        <f t="shared" si="5"/>
        <v>39200000</v>
      </c>
      <c r="AM143" s="70" t="s">
        <v>238</v>
      </c>
      <c r="AN143" s="81" t="s">
        <v>641</v>
      </c>
      <c r="AO143" s="111" t="s">
        <v>624</v>
      </c>
      <c r="AP143" s="34" t="s">
        <v>228</v>
      </c>
      <c r="AQ143" s="109" t="s">
        <v>1164</v>
      </c>
      <c r="AR143" s="32"/>
    </row>
    <row r="144" spans="1:44" ht="102" hidden="1">
      <c r="A144" s="109" t="s">
        <v>982</v>
      </c>
      <c r="B144" s="32" t="s">
        <v>20</v>
      </c>
      <c r="C144" s="109" t="s">
        <v>30</v>
      </c>
      <c r="D144" s="109" t="s">
        <v>978</v>
      </c>
      <c r="E144" s="82" t="s">
        <v>1814</v>
      </c>
      <c r="F144" s="75" t="s">
        <v>237</v>
      </c>
      <c r="G144" s="83">
        <v>53116421</v>
      </c>
      <c r="H144" s="47"/>
      <c r="I144" s="49"/>
      <c r="J144" s="49"/>
      <c r="K144" s="49"/>
      <c r="L144" s="82" t="s">
        <v>979</v>
      </c>
      <c r="M144" s="75" t="s">
        <v>273</v>
      </c>
      <c r="N144" s="75">
        <v>1023016773</v>
      </c>
      <c r="O144" s="53">
        <v>43581</v>
      </c>
      <c r="P144" s="110" t="s">
        <v>981</v>
      </c>
      <c r="Q144" s="53">
        <v>43565</v>
      </c>
      <c r="R144" s="53">
        <v>43581</v>
      </c>
      <c r="S144" s="53">
        <v>43824</v>
      </c>
      <c r="T144" s="83">
        <v>240</v>
      </c>
      <c r="U144" s="142">
        <v>23200000</v>
      </c>
      <c r="V144" s="142">
        <v>2900000</v>
      </c>
      <c r="W144" s="144">
        <v>527</v>
      </c>
      <c r="X144" s="53">
        <v>43565</v>
      </c>
      <c r="Y144" s="144">
        <v>551</v>
      </c>
      <c r="Z144" s="36" t="s">
        <v>173</v>
      </c>
      <c r="AA144" s="65">
        <v>1549</v>
      </c>
      <c r="AB144" s="36" t="s">
        <v>182</v>
      </c>
      <c r="AC144" s="67"/>
      <c r="AD144" s="67"/>
      <c r="AE144" s="67"/>
      <c r="AF144" s="67"/>
      <c r="AG144" s="67"/>
      <c r="AH144" s="67"/>
      <c r="AI144" s="67"/>
      <c r="AJ144" s="67"/>
      <c r="AK144" s="67"/>
      <c r="AL144" s="69">
        <f t="shared" si="5"/>
        <v>23200000</v>
      </c>
      <c r="AM144" s="70" t="s">
        <v>260</v>
      </c>
      <c r="AN144" s="81" t="s">
        <v>641</v>
      </c>
      <c r="AO144" s="111" t="s">
        <v>624</v>
      </c>
      <c r="AP144" s="34" t="s">
        <v>228</v>
      </c>
      <c r="AQ144" s="109" t="s">
        <v>1164</v>
      </c>
      <c r="AR144" s="32"/>
    </row>
    <row r="145" spans="1:44" ht="63.75" hidden="1">
      <c r="A145" s="109" t="s">
        <v>989</v>
      </c>
      <c r="B145" s="32" t="s">
        <v>20</v>
      </c>
      <c r="C145" s="109" t="s">
        <v>30</v>
      </c>
      <c r="D145" s="109" t="s">
        <v>985</v>
      </c>
      <c r="E145" s="82" t="s">
        <v>987</v>
      </c>
      <c r="F145" s="75" t="s">
        <v>237</v>
      </c>
      <c r="G145" s="83">
        <v>52333996</v>
      </c>
      <c r="H145" s="47"/>
      <c r="I145" s="49"/>
      <c r="J145" s="49"/>
      <c r="K145" s="49"/>
      <c r="L145" s="35"/>
      <c r="M145" s="34"/>
      <c r="N145" s="34"/>
      <c r="O145" s="34"/>
      <c r="P145" s="110" t="s">
        <v>988</v>
      </c>
      <c r="Q145" s="53">
        <v>43565</v>
      </c>
      <c r="R145" s="53">
        <v>43567</v>
      </c>
      <c r="S145" s="53">
        <v>43810</v>
      </c>
      <c r="T145" s="83">
        <v>240</v>
      </c>
      <c r="U145" s="142">
        <v>40000000</v>
      </c>
      <c r="V145" s="142">
        <v>5000000</v>
      </c>
      <c r="W145" s="144">
        <v>528</v>
      </c>
      <c r="X145" s="53">
        <v>43565</v>
      </c>
      <c r="Y145" s="144">
        <v>539</v>
      </c>
      <c r="Z145" s="36" t="s">
        <v>173</v>
      </c>
      <c r="AA145" s="65">
        <v>1549</v>
      </c>
      <c r="AB145" s="36" t="s">
        <v>182</v>
      </c>
      <c r="AC145" s="67"/>
      <c r="AD145" s="67"/>
      <c r="AE145" s="67"/>
      <c r="AF145" s="67"/>
      <c r="AG145" s="67"/>
      <c r="AH145" s="67"/>
      <c r="AI145" s="67"/>
      <c r="AJ145" s="67"/>
      <c r="AK145" s="67"/>
      <c r="AL145" s="69">
        <f t="shared" si="5"/>
        <v>40000000</v>
      </c>
      <c r="AM145" s="70" t="s">
        <v>238</v>
      </c>
      <c r="AN145" s="113" t="s">
        <v>1790</v>
      </c>
      <c r="AO145" s="111" t="s">
        <v>1791</v>
      </c>
      <c r="AP145" s="34" t="s">
        <v>228</v>
      </c>
      <c r="AQ145" s="109" t="s">
        <v>1164</v>
      </c>
      <c r="AR145" s="32"/>
    </row>
    <row r="146" spans="1:44" ht="51" hidden="1">
      <c r="A146" s="109" t="s">
        <v>998</v>
      </c>
      <c r="B146" s="109" t="s">
        <v>992</v>
      </c>
      <c r="C146" s="109" t="s">
        <v>30</v>
      </c>
      <c r="D146" s="109" t="s">
        <v>1827</v>
      </c>
      <c r="E146" s="82" t="s">
        <v>996</v>
      </c>
      <c r="F146" s="75" t="s">
        <v>123</v>
      </c>
      <c r="G146" s="83">
        <v>900937079</v>
      </c>
      <c r="H146" s="47"/>
      <c r="I146" s="49"/>
      <c r="J146" s="49"/>
      <c r="K146" s="49"/>
      <c r="L146" s="35"/>
      <c r="M146" s="34"/>
      <c r="N146" s="34"/>
      <c r="O146" s="34"/>
      <c r="P146" s="110" t="s">
        <v>997</v>
      </c>
      <c r="Q146" s="53">
        <v>43578</v>
      </c>
      <c r="R146" s="53">
        <v>43581</v>
      </c>
      <c r="S146" s="53">
        <v>43610</v>
      </c>
      <c r="T146" s="83">
        <v>30</v>
      </c>
      <c r="U146" s="142">
        <v>13762000</v>
      </c>
      <c r="V146" s="57"/>
      <c r="W146" s="144">
        <v>546</v>
      </c>
      <c r="X146" s="53">
        <v>43579</v>
      </c>
      <c r="Y146" s="144">
        <v>555</v>
      </c>
      <c r="Z146" s="75" t="s">
        <v>1829</v>
      </c>
      <c r="AA146" s="166">
        <v>1550</v>
      </c>
      <c r="AB146" s="75" t="s">
        <v>1833</v>
      </c>
      <c r="AC146" s="67"/>
      <c r="AD146" s="67"/>
      <c r="AE146" s="67"/>
      <c r="AF146" s="67"/>
      <c r="AG146" s="67"/>
      <c r="AH146" s="67"/>
      <c r="AI146" s="67"/>
      <c r="AJ146" s="67"/>
      <c r="AK146" s="67"/>
      <c r="AL146" s="69">
        <f t="shared" si="5"/>
        <v>13762000</v>
      </c>
      <c r="AM146" s="111" t="s">
        <v>1837</v>
      </c>
      <c r="AN146" s="113" t="s">
        <v>393</v>
      </c>
      <c r="AO146" s="70" t="s">
        <v>266</v>
      </c>
      <c r="AP146" s="34" t="s">
        <v>228</v>
      </c>
      <c r="AQ146" s="109" t="s">
        <v>229</v>
      </c>
      <c r="AR146" s="32"/>
    </row>
    <row r="147" spans="1:44" ht="63.75" hidden="1">
      <c r="A147" s="109" t="s">
        <v>1007</v>
      </c>
      <c r="B147" s="109" t="s">
        <v>1841</v>
      </c>
      <c r="C147" s="109" t="s">
        <v>30</v>
      </c>
      <c r="D147" s="109" t="s">
        <v>1003</v>
      </c>
      <c r="E147" s="82" t="s">
        <v>1005</v>
      </c>
      <c r="F147" s="75" t="s">
        <v>237</v>
      </c>
      <c r="G147" s="83">
        <v>80055254</v>
      </c>
      <c r="H147" s="47"/>
      <c r="I147" s="49"/>
      <c r="J147" s="49"/>
      <c r="K147" s="49"/>
      <c r="L147" s="35"/>
      <c r="M147" s="75"/>
      <c r="N147" s="75"/>
      <c r="O147" s="34"/>
      <c r="P147" s="110" t="s">
        <v>1006</v>
      </c>
      <c r="Q147" s="53">
        <v>43565</v>
      </c>
      <c r="R147" s="53">
        <v>43566</v>
      </c>
      <c r="S147" s="53">
        <v>43809</v>
      </c>
      <c r="T147" s="83">
        <v>240</v>
      </c>
      <c r="U147" s="142">
        <v>38400000</v>
      </c>
      <c r="V147" s="142">
        <v>4800000</v>
      </c>
      <c r="W147" s="144">
        <v>531</v>
      </c>
      <c r="X147" s="53">
        <v>43566</v>
      </c>
      <c r="Y147" s="144">
        <v>544</v>
      </c>
      <c r="Z147" s="36" t="s">
        <v>173</v>
      </c>
      <c r="AA147" s="65">
        <v>1549</v>
      </c>
      <c r="AB147" s="36" t="s">
        <v>182</v>
      </c>
      <c r="AC147" s="67"/>
      <c r="AD147" s="67"/>
      <c r="AE147" s="67"/>
      <c r="AF147" s="67"/>
      <c r="AG147" s="67"/>
      <c r="AH147" s="67"/>
      <c r="AI147" s="67"/>
      <c r="AJ147" s="67"/>
      <c r="AK147" s="67"/>
      <c r="AL147" s="69">
        <f t="shared" si="5"/>
        <v>38400000</v>
      </c>
      <c r="AM147" s="70" t="s">
        <v>238</v>
      </c>
      <c r="AN147" s="81" t="s">
        <v>641</v>
      </c>
      <c r="AO147" s="111" t="s">
        <v>624</v>
      </c>
      <c r="AP147" s="34" t="s">
        <v>228</v>
      </c>
      <c r="AQ147" s="109" t="s">
        <v>1164</v>
      </c>
      <c r="AR147" s="32"/>
    </row>
    <row r="148" spans="1:44" ht="63.75" hidden="1">
      <c r="A148" s="109" t="s">
        <v>1015</v>
      </c>
      <c r="B148" s="109" t="s">
        <v>20</v>
      </c>
      <c r="C148" s="109" t="s">
        <v>30</v>
      </c>
      <c r="D148" s="109" t="s">
        <v>1012</v>
      </c>
      <c r="E148" s="82" t="s">
        <v>1013</v>
      </c>
      <c r="F148" s="75" t="s">
        <v>237</v>
      </c>
      <c r="G148" s="83">
        <v>79542363</v>
      </c>
      <c r="H148" s="47"/>
      <c r="I148" s="49"/>
      <c r="J148" s="49"/>
      <c r="K148" s="49"/>
      <c r="L148" s="35"/>
      <c r="M148" s="34"/>
      <c r="N148" s="34"/>
      <c r="O148" s="34"/>
      <c r="P148" s="110" t="s">
        <v>1014</v>
      </c>
      <c r="Q148" s="53">
        <v>43565</v>
      </c>
      <c r="R148" s="53">
        <v>43566</v>
      </c>
      <c r="S148" s="53">
        <v>43809</v>
      </c>
      <c r="T148" s="83">
        <v>240</v>
      </c>
      <c r="U148" s="142">
        <v>40000000</v>
      </c>
      <c r="V148" s="142">
        <v>5000000</v>
      </c>
      <c r="W148" s="144">
        <v>530</v>
      </c>
      <c r="X148" s="53">
        <v>43565</v>
      </c>
      <c r="Y148" s="144">
        <v>541</v>
      </c>
      <c r="Z148" s="36" t="s">
        <v>173</v>
      </c>
      <c r="AA148" s="65">
        <v>1549</v>
      </c>
      <c r="AB148" s="36" t="s">
        <v>182</v>
      </c>
      <c r="AC148" s="67"/>
      <c r="AD148" s="67"/>
      <c r="AE148" s="67"/>
      <c r="AF148" s="67"/>
      <c r="AG148" s="67"/>
      <c r="AH148" s="67"/>
      <c r="AI148" s="67"/>
      <c r="AJ148" s="67"/>
      <c r="AK148" s="67"/>
      <c r="AL148" s="69">
        <f t="shared" si="5"/>
        <v>40000000</v>
      </c>
      <c r="AM148" s="70" t="s">
        <v>238</v>
      </c>
      <c r="AN148" s="113" t="s">
        <v>1790</v>
      </c>
      <c r="AO148" s="111" t="s">
        <v>1791</v>
      </c>
      <c r="AP148" s="34" t="s">
        <v>228</v>
      </c>
      <c r="AQ148" s="109" t="s">
        <v>1164</v>
      </c>
      <c r="AR148" s="32"/>
    </row>
    <row r="149" spans="1:44" ht="89.25" hidden="1">
      <c r="A149" s="109" t="s">
        <v>1021</v>
      </c>
      <c r="B149" s="109" t="s">
        <v>20</v>
      </c>
      <c r="C149" s="109" t="s">
        <v>30</v>
      </c>
      <c r="D149" s="109" t="s">
        <v>1019</v>
      </c>
      <c r="E149" s="82" t="s">
        <v>1857</v>
      </c>
      <c r="F149" s="75" t="s">
        <v>237</v>
      </c>
      <c r="G149" s="83">
        <v>1022375414</v>
      </c>
      <c r="H149" s="47"/>
      <c r="I149" s="49"/>
      <c r="J149" s="49"/>
      <c r="K149" s="49"/>
      <c r="L149" s="35"/>
      <c r="M149" s="34"/>
      <c r="N149" s="34"/>
      <c r="O149" s="34"/>
      <c r="P149" s="110" t="s">
        <v>588</v>
      </c>
      <c r="Q149" s="53">
        <v>43565</v>
      </c>
      <c r="R149" s="53">
        <v>43566</v>
      </c>
      <c r="S149" s="53">
        <v>43809</v>
      </c>
      <c r="T149" s="83">
        <v>240</v>
      </c>
      <c r="U149" s="142">
        <v>36800000</v>
      </c>
      <c r="V149" s="142">
        <v>4600000</v>
      </c>
      <c r="W149" s="144">
        <v>532</v>
      </c>
      <c r="X149" s="53">
        <v>43566</v>
      </c>
      <c r="Y149" s="144">
        <v>554</v>
      </c>
      <c r="Z149" s="36" t="s">
        <v>173</v>
      </c>
      <c r="AA149" s="65">
        <v>1549</v>
      </c>
      <c r="AB149" s="36" t="s">
        <v>182</v>
      </c>
      <c r="AC149" s="67"/>
      <c r="AD149" s="67"/>
      <c r="AE149" s="67"/>
      <c r="AF149" s="67"/>
      <c r="AG149" s="67"/>
      <c r="AH149" s="67"/>
      <c r="AI149" s="67"/>
      <c r="AJ149" s="67"/>
      <c r="AK149" s="67"/>
      <c r="AL149" s="69">
        <f t="shared" si="5"/>
        <v>36800000</v>
      </c>
      <c r="AM149" s="70" t="s">
        <v>238</v>
      </c>
      <c r="AN149" s="71" t="s">
        <v>946</v>
      </c>
      <c r="AO149" s="111" t="s">
        <v>948</v>
      </c>
      <c r="AP149" s="34" t="s">
        <v>228</v>
      </c>
      <c r="AQ149" s="109" t="s">
        <v>1164</v>
      </c>
      <c r="AR149" s="32"/>
    </row>
    <row r="150" spans="1:44" ht="76.5" hidden="1">
      <c r="A150" s="109" t="s">
        <v>1030</v>
      </c>
      <c r="B150" s="109" t="s">
        <v>20</v>
      </c>
      <c r="C150" s="109" t="s">
        <v>30</v>
      </c>
      <c r="D150" s="109" t="s">
        <v>1025</v>
      </c>
      <c r="E150" s="82" t="s">
        <v>1862</v>
      </c>
      <c r="F150" s="75" t="s">
        <v>237</v>
      </c>
      <c r="G150" s="83">
        <v>1097332656</v>
      </c>
      <c r="H150" s="47"/>
      <c r="I150" s="49"/>
      <c r="J150" s="49"/>
      <c r="K150" s="49"/>
      <c r="L150" s="35"/>
      <c r="M150" s="34"/>
      <c r="N150" s="34"/>
      <c r="O150" s="34"/>
      <c r="P150" s="110" t="s">
        <v>1029</v>
      </c>
      <c r="Q150" s="53">
        <v>43565</v>
      </c>
      <c r="R150" s="53">
        <v>43566</v>
      </c>
      <c r="S150" s="53">
        <v>43809</v>
      </c>
      <c r="T150" s="83">
        <v>240</v>
      </c>
      <c r="U150" s="142">
        <v>28000000</v>
      </c>
      <c r="V150" s="142">
        <v>3500000</v>
      </c>
      <c r="W150" s="144">
        <v>529</v>
      </c>
      <c r="X150" s="53">
        <v>43565</v>
      </c>
      <c r="Y150" s="144">
        <v>552</v>
      </c>
      <c r="Z150" s="36" t="s">
        <v>173</v>
      </c>
      <c r="AA150" s="65">
        <v>1549</v>
      </c>
      <c r="AB150" s="36" t="s">
        <v>182</v>
      </c>
      <c r="AC150" s="67"/>
      <c r="AD150" s="67"/>
      <c r="AE150" s="67"/>
      <c r="AF150" s="67"/>
      <c r="AG150" s="67"/>
      <c r="AH150" s="67"/>
      <c r="AI150" s="67"/>
      <c r="AJ150" s="67"/>
      <c r="AK150" s="67"/>
      <c r="AL150" s="69">
        <f t="shared" si="5"/>
        <v>28000000</v>
      </c>
      <c r="AM150" s="70" t="s">
        <v>260</v>
      </c>
      <c r="AN150" s="113" t="s">
        <v>1790</v>
      </c>
      <c r="AO150" s="111" t="s">
        <v>1791</v>
      </c>
      <c r="AP150" s="34" t="s">
        <v>228</v>
      </c>
      <c r="AQ150" s="109" t="s">
        <v>1164</v>
      </c>
      <c r="AR150" s="32"/>
    </row>
    <row r="151" spans="1:44" ht="63.75" hidden="1">
      <c r="A151" s="109" t="s">
        <v>1039</v>
      </c>
      <c r="B151" s="109" t="s">
        <v>20</v>
      </c>
      <c r="C151" s="109" t="s">
        <v>30</v>
      </c>
      <c r="D151" s="109" t="s">
        <v>1033</v>
      </c>
      <c r="E151" s="82" t="s">
        <v>1037</v>
      </c>
      <c r="F151" s="75" t="s">
        <v>237</v>
      </c>
      <c r="G151" s="83">
        <v>52448847</v>
      </c>
      <c r="H151" s="47"/>
      <c r="I151" s="49"/>
      <c r="J151" s="49"/>
      <c r="K151" s="49"/>
      <c r="L151" s="35"/>
      <c r="M151" s="34"/>
      <c r="N151" s="34"/>
      <c r="O151" s="34"/>
      <c r="P151" s="110" t="s">
        <v>1038</v>
      </c>
      <c r="Q151" s="53">
        <v>43566</v>
      </c>
      <c r="R151" s="53">
        <v>43570</v>
      </c>
      <c r="S151" s="53">
        <v>43813</v>
      </c>
      <c r="T151" s="83">
        <v>240</v>
      </c>
      <c r="U151" s="142">
        <v>40000000</v>
      </c>
      <c r="V151" s="142">
        <v>5000000</v>
      </c>
      <c r="W151" s="144">
        <v>535</v>
      </c>
      <c r="X151" s="53">
        <v>43567</v>
      </c>
      <c r="Y151" s="144">
        <v>540</v>
      </c>
      <c r="Z151" s="36" t="s">
        <v>173</v>
      </c>
      <c r="AA151" s="65">
        <v>1549</v>
      </c>
      <c r="AB151" s="36" t="s">
        <v>182</v>
      </c>
      <c r="AC151" s="67"/>
      <c r="AD151" s="67"/>
      <c r="AE151" s="67"/>
      <c r="AF151" s="67"/>
      <c r="AG151" s="67"/>
      <c r="AH151" s="67"/>
      <c r="AI151" s="67"/>
      <c r="AJ151" s="67"/>
      <c r="AK151" s="67"/>
      <c r="AL151" s="69">
        <f t="shared" si="5"/>
        <v>40000000</v>
      </c>
      <c r="AM151" s="70" t="s">
        <v>238</v>
      </c>
      <c r="AN151" s="113" t="s">
        <v>1790</v>
      </c>
      <c r="AO151" s="111" t="s">
        <v>1791</v>
      </c>
      <c r="AP151" s="34" t="s">
        <v>228</v>
      </c>
      <c r="AQ151" s="109" t="s">
        <v>1164</v>
      </c>
      <c r="AR151" s="32"/>
    </row>
    <row r="152" spans="1:44" ht="63.75" hidden="1">
      <c r="A152" s="109" t="s">
        <v>1046</v>
      </c>
      <c r="B152" s="109" t="s">
        <v>20</v>
      </c>
      <c r="C152" s="109" t="s">
        <v>30</v>
      </c>
      <c r="D152" s="109" t="s">
        <v>1043</v>
      </c>
      <c r="E152" s="82" t="s">
        <v>1878</v>
      </c>
      <c r="F152" s="75" t="s">
        <v>237</v>
      </c>
      <c r="G152" s="83">
        <v>1121873789</v>
      </c>
      <c r="H152" s="47"/>
      <c r="I152" s="49"/>
      <c r="J152" s="49"/>
      <c r="K152" s="49"/>
      <c r="L152" s="35"/>
      <c r="M152" s="34"/>
      <c r="N152" s="34"/>
      <c r="O152" s="34"/>
      <c r="P152" s="110" t="s">
        <v>1045</v>
      </c>
      <c r="Q152" s="53">
        <v>43566</v>
      </c>
      <c r="R152" s="53">
        <v>43577</v>
      </c>
      <c r="S152" s="53">
        <v>43820</v>
      </c>
      <c r="T152" s="83">
        <v>240</v>
      </c>
      <c r="U152" s="142">
        <v>40000000</v>
      </c>
      <c r="V152" s="142">
        <v>5000000</v>
      </c>
      <c r="W152" s="144">
        <v>540</v>
      </c>
      <c r="X152" s="53">
        <v>43572</v>
      </c>
      <c r="Y152" s="144">
        <v>536</v>
      </c>
      <c r="Z152" s="36" t="s">
        <v>173</v>
      </c>
      <c r="AA152" s="65">
        <v>1549</v>
      </c>
      <c r="AB152" s="36" t="s">
        <v>182</v>
      </c>
      <c r="AC152" s="67"/>
      <c r="AD152" s="67"/>
      <c r="AE152" s="67"/>
      <c r="AF152" s="67"/>
      <c r="AG152" s="67"/>
      <c r="AH152" s="67"/>
      <c r="AI152" s="67"/>
      <c r="AJ152" s="67"/>
      <c r="AK152" s="67"/>
      <c r="AL152" s="69">
        <f t="shared" si="5"/>
        <v>40000000</v>
      </c>
      <c r="AM152" s="70" t="s">
        <v>238</v>
      </c>
      <c r="AN152" s="113" t="s">
        <v>1790</v>
      </c>
      <c r="AO152" s="111" t="s">
        <v>1791</v>
      </c>
      <c r="AP152" s="34" t="s">
        <v>228</v>
      </c>
      <c r="AQ152" s="109" t="s">
        <v>1164</v>
      </c>
      <c r="AR152" s="32"/>
    </row>
    <row r="153" spans="1:44" ht="102" hidden="1">
      <c r="A153" s="109" t="s">
        <v>1052</v>
      </c>
      <c r="B153" s="109" t="s">
        <v>20</v>
      </c>
      <c r="C153" s="109" t="s">
        <v>30</v>
      </c>
      <c r="D153" s="109" t="s">
        <v>1048</v>
      </c>
      <c r="E153" s="82" t="s">
        <v>1049</v>
      </c>
      <c r="F153" s="75" t="s">
        <v>237</v>
      </c>
      <c r="G153" s="83">
        <v>19398360</v>
      </c>
      <c r="H153" s="47"/>
      <c r="I153" s="49"/>
      <c r="J153" s="49"/>
      <c r="K153" s="49"/>
      <c r="L153" s="35"/>
      <c r="M153" s="34"/>
      <c r="N153" s="34"/>
      <c r="O153" s="34"/>
      <c r="P153" s="110" t="s">
        <v>1050</v>
      </c>
      <c r="Q153" s="53">
        <v>43566</v>
      </c>
      <c r="R153" s="53">
        <v>43587</v>
      </c>
      <c r="S153" s="53">
        <v>43831</v>
      </c>
      <c r="T153" s="83">
        <v>240</v>
      </c>
      <c r="U153" s="142">
        <v>39200000</v>
      </c>
      <c r="V153" s="142">
        <v>4900000</v>
      </c>
      <c r="W153" s="144">
        <v>533</v>
      </c>
      <c r="X153" s="53">
        <v>43566</v>
      </c>
      <c r="Y153" s="144">
        <v>549</v>
      </c>
      <c r="Z153" s="36" t="s">
        <v>173</v>
      </c>
      <c r="AA153" s="65">
        <v>1549</v>
      </c>
      <c r="AB153" s="36" t="s">
        <v>182</v>
      </c>
      <c r="AC153" s="67"/>
      <c r="AD153" s="67"/>
      <c r="AE153" s="67"/>
      <c r="AF153" s="67"/>
      <c r="AG153" s="67"/>
      <c r="AH153" s="67"/>
      <c r="AI153" s="67"/>
      <c r="AJ153" s="67"/>
      <c r="AK153" s="67"/>
      <c r="AL153" s="69">
        <f t="shared" si="5"/>
        <v>39200000</v>
      </c>
      <c r="AM153" s="70" t="s">
        <v>238</v>
      </c>
      <c r="AN153" s="71" t="s">
        <v>151</v>
      </c>
      <c r="AO153" s="70" t="s">
        <v>445</v>
      </c>
      <c r="AP153" s="34" t="s">
        <v>228</v>
      </c>
      <c r="AQ153" s="109" t="s">
        <v>1164</v>
      </c>
      <c r="AR153" s="32"/>
    </row>
    <row r="154" spans="1:44" ht="63.75" hidden="1">
      <c r="A154" s="109" t="s">
        <v>1060</v>
      </c>
      <c r="B154" s="109" t="s">
        <v>20</v>
      </c>
      <c r="C154" s="109" t="s">
        <v>30</v>
      </c>
      <c r="D154" s="109" t="s">
        <v>1057</v>
      </c>
      <c r="E154" s="82" t="s">
        <v>1896</v>
      </c>
      <c r="F154" s="75" t="s">
        <v>237</v>
      </c>
      <c r="G154" s="83">
        <v>22474856</v>
      </c>
      <c r="H154" s="47"/>
      <c r="I154" s="49"/>
      <c r="J154" s="49"/>
      <c r="K154" s="49"/>
      <c r="L154" s="35"/>
      <c r="M154" s="34"/>
      <c r="N154" s="34"/>
      <c r="O154" s="34"/>
      <c r="P154" s="110" t="s">
        <v>1059</v>
      </c>
      <c r="Q154" s="53">
        <v>43566</v>
      </c>
      <c r="R154" s="53">
        <v>43566</v>
      </c>
      <c r="S154" s="53">
        <v>43809</v>
      </c>
      <c r="T154" s="83">
        <v>240</v>
      </c>
      <c r="U154" s="142">
        <v>18000000</v>
      </c>
      <c r="V154" s="142">
        <v>2250000</v>
      </c>
      <c r="W154" s="144">
        <v>534</v>
      </c>
      <c r="X154" s="53">
        <v>43566</v>
      </c>
      <c r="Y154" s="144">
        <v>550</v>
      </c>
      <c r="Z154" s="36" t="s">
        <v>173</v>
      </c>
      <c r="AA154" s="65">
        <v>1549</v>
      </c>
      <c r="AB154" s="36" t="s">
        <v>182</v>
      </c>
      <c r="AC154" s="67"/>
      <c r="AD154" s="67"/>
      <c r="AE154" s="67"/>
      <c r="AF154" s="67"/>
      <c r="AG154" s="67"/>
      <c r="AH154" s="67"/>
      <c r="AI154" s="67"/>
      <c r="AJ154" s="67"/>
      <c r="AK154" s="67"/>
      <c r="AL154" s="69">
        <f t="shared" si="5"/>
        <v>18000000</v>
      </c>
      <c r="AM154" s="70" t="s">
        <v>260</v>
      </c>
      <c r="AN154" s="81" t="s">
        <v>134</v>
      </c>
      <c r="AO154" s="70" t="s">
        <v>445</v>
      </c>
      <c r="AP154" s="34" t="s">
        <v>228</v>
      </c>
      <c r="AQ154" s="109" t="s">
        <v>1164</v>
      </c>
      <c r="AR154" s="32"/>
    </row>
    <row r="155" spans="1:44" ht="102" hidden="1">
      <c r="A155" s="109" t="s">
        <v>1065</v>
      </c>
      <c r="B155" s="32" t="s">
        <v>1062</v>
      </c>
      <c r="C155" s="109" t="s">
        <v>30</v>
      </c>
      <c r="D155" s="109">
        <v>37221</v>
      </c>
      <c r="E155" s="82" t="s">
        <v>1901</v>
      </c>
      <c r="F155" s="75" t="s">
        <v>123</v>
      </c>
      <c r="G155" s="83">
        <v>807003866</v>
      </c>
      <c r="H155" s="47"/>
      <c r="I155" s="49"/>
      <c r="J155" s="49"/>
      <c r="K155" s="49"/>
      <c r="L155" s="35"/>
      <c r="M155" s="34"/>
      <c r="N155" s="34"/>
      <c r="O155" s="34"/>
      <c r="P155" s="110" t="s">
        <v>1064</v>
      </c>
      <c r="Q155" s="53">
        <v>43570</v>
      </c>
      <c r="R155" s="53">
        <v>43572</v>
      </c>
      <c r="S155" s="53">
        <v>43785</v>
      </c>
      <c r="T155" s="83">
        <v>210</v>
      </c>
      <c r="U155" s="142">
        <v>84000000</v>
      </c>
      <c r="V155" s="142"/>
      <c r="W155" s="144">
        <v>538</v>
      </c>
      <c r="X155" s="53">
        <v>43571</v>
      </c>
      <c r="Y155" s="144">
        <v>548</v>
      </c>
      <c r="Z155" s="75" t="s">
        <v>1904</v>
      </c>
      <c r="AA155" s="166">
        <v>2</v>
      </c>
      <c r="AB155" s="75" t="s">
        <v>1905</v>
      </c>
      <c r="AC155" s="67"/>
      <c r="AD155" s="67"/>
      <c r="AE155" s="67"/>
      <c r="AF155" s="67"/>
      <c r="AG155" s="67"/>
      <c r="AH155" s="67"/>
      <c r="AI155" s="67"/>
      <c r="AJ155" s="67"/>
      <c r="AK155" s="67"/>
      <c r="AL155" s="69">
        <f t="shared" si="5"/>
        <v>84000000</v>
      </c>
      <c r="AM155" s="111" t="s">
        <v>1906</v>
      </c>
      <c r="AN155" s="71" t="s">
        <v>1908</v>
      </c>
      <c r="AO155" s="111" t="s">
        <v>445</v>
      </c>
      <c r="AP155" s="34" t="s">
        <v>228</v>
      </c>
      <c r="AQ155" s="109" t="s">
        <v>229</v>
      </c>
      <c r="AR155" s="109" t="s">
        <v>1910</v>
      </c>
    </row>
    <row r="156" spans="1:44" ht="76.5" hidden="1">
      <c r="A156" s="109" t="s">
        <v>1077</v>
      </c>
      <c r="B156" s="109" t="s">
        <v>20</v>
      </c>
      <c r="C156" s="109" t="s">
        <v>30</v>
      </c>
      <c r="D156" s="109" t="s">
        <v>1071</v>
      </c>
      <c r="E156" s="82" t="s">
        <v>1912</v>
      </c>
      <c r="F156" s="75" t="s">
        <v>237</v>
      </c>
      <c r="G156" s="83">
        <v>52527885</v>
      </c>
      <c r="H156" s="47"/>
      <c r="I156" s="49"/>
      <c r="J156" s="49"/>
      <c r="K156" s="49"/>
      <c r="L156" s="35"/>
      <c r="M156" s="34"/>
      <c r="N156" s="34"/>
      <c r="O156" s="34"/>
      <c r="P156" s="110" t="s">
        <v>1075</v>
      </c>
      <c r="Q156" s="53">
        <v>43567</v>
      </c>
      <c r="R156" s="53">
        <v>43567</v>
      </c>
      <c r="S156" s="53">
        <v>43810</v>
      </c>
      <c r="T156" s="83">
        <v>240</v>
      </c>
      <c r="U156" s="142">
        <v>38400000</v>
      </c>
      <c r="V156" s="142">
        <v>4800000</v>
      </c>
      <c r="W156" s="144">
        <v>536</v>
      </c>
      <c r="X156" s="53">
        <v>43567</v>
      </c>
      <c r="Y156" s="144">
        <v>556</v>
      </c>
      <c r="Z156" s="36" t="s">
        <v>173</v>
      </c>
      <c r="AA156" s="65">
        <v>1549</v>
      </c>
      <c r="AB156" s="36" t="s">
        <v>182</v>
      </c>
      <c r="AC156" s="67"/>
      <c r="AD156" s="67"/>
      <c r="AE156" s="67"/>
      <c r="AF156" s="67"/>
      <c r="AG156" s="67"/>
      <c r="AH156" s="67"/>
      <c r="AI156" s="67"/>
      <c r="AJ156" s="67"/>
      <c r="AK156" s="67"/>
      <c r="AL156" s="69">
        <f t="shared" si="5"/>
        <v>38400000</v>
      </c>
      <c r="AM156" s="70" t="s">
        <v>238</v>
      </c>
      <c r="AN156" s="81" t="s">
        <v>347</v>
      </c>
      <c r="AO156" s="70" t="s">
        <v>240</v>
      </c>
      <c r="AP156" s="34" t="s">
        <v>228</v>
      </c>
      <c r="AQ156" s="109" t="s">
        <v>1164</v>
      </c>
      <c r="AR156" s="32"/>
    </row>
    <row r="157" spans="1:44" ht="63.75" hidden="1">
      <c r="A157" s="109" t="s">
        <v>1083</v>
      </c>
      <c r="B157" s="109" t="s">
        <v>20</v>
      </c>
      <c r="C157" s="109" t="s">
        <v>30</v>
      </c>
      <c r="D157" s="109" t="s">
        <v>1081</v>
      </c>
      <c r="E157" s="82" t="s">
        <v>1082</v>
      </c>
      <c r="F157" s="75" t="s">
        <v>237</v>
      </c>
      <c r="G157" s="83">
        <v>80165942</v>
      </c>
      <c r="H157" s="47"/>
      <c r="I157" s="49"/>
      <c r="J157" s="49"/>
      <c r="K157" s="49"/>
      <c r="L157" s="35"/>
      <c r="M157" s="34"/>
      <c r="N157" s="34"/>
      <c r="O157" s="34"/>
      <c r="P157" s="110" t="s">
        <v>1006</v>
      </c>
      <c r="Q157" s="53">
        <v>43570</v>
      </c>
      <c r="R157" s="53">
        <v>43577</v>
      </c>
      <c r="S157" s="53">
        <v>43820</v>
      </c>
      <c r="T157" s="83">
        <v>240</v>
      </c>
      <c r="U157" s="142">
        <v>38400000</v>
      </c>
      <c r="V157" s="142">
        <v>4800000</v>
      </c>
      <c r="W157" s="144">
        <v>539</v>
      </c>
      <c r="X157" s="53">
        <v>43571</v>
      </c>
      <c r="Y157" s="144">
        <v>542</v>
      </c>
      <c r="Z157" s="36" t="s">
        <v>173</v>
      </c>
      <c r="AA157" s="65">
        <v>1549</v>
      </c>
      <c r="AB157" s="36" t="s">
        <v>182</v>
      </c>
      <c r="AC157" s="67"/>
      <c r="AD157" s="67"/>
      <c r="AE157" s="67"/>
      <c r="AF157" s="67"/>
      <c r="AG157" s="67"/>
      <c r="AH157" s="67"/>
      <c r="AI157" s="67"/>
      <c r="AJ157" s="67"/>
      <c r="AK157" s="67"/>
      <c r="AL157" s="69">
        <f t="shared" si="5"/>
        <v>38400000</v>
      </c>
      <c r="AM157" s="70" t="s">
        <v>238</v>
      </c>
      <c r="AN157" s="81" t="s">
        <v>641</v>
      </c>
      <c r="AO157" s="111" t="s">
        <v>624</v>
      </c>
      <c r="AP157" s="34" t="s">
        <v>228</v>
      </c>
      <c r="AQ157" s="109" t="s">
        <v>1164</v>
      </c>
      <c r="AR157" s="32"/>
    </row>
    <row r="158" spans="1:44" ht="63.75" hidden="1">
      <c r="A158" s="109" t="s">
        <v>1092</v>
      </c>
      <c r="B158" s="109" t="s">
        <v>20</v>
      </c>
      <c r="C158" s="109" t="s">
        <v>30</v>
      </c>
      <c r="D158" s="109" t="s">
        <v>1087</v>
      </c>
      <c r="E158" s="82" t="s">
        <v>1929</v>
      </c>
      <c r="F158" s="75" t="s">
        <v>237</v>
      </c>
      <c r="G158" s="83">
        <v>46376936</v>
      </c>
      <c r="H158" s="47"/>
      <c r="I158" s="49"/>
      <c r="J158" s="49"/>
      <c r="K158" s="49"/>
      <c r="L158" s="35"/>
      <c r="M158" s="34"/>
      <c r="N158" s="34"/>
      <c r="O158" s="34"/>
      <c r="P158" s="110" t="s">
        <v>1091</v>
      </c>
      <c r="Q158" s="53">
        <v>43570</v>
      </c>
      <c r="R158" s="53">
        <v>43578</v>
      </c>
      <c r="S158" s="53">
        <v>43821</v>
      </c>
      <c r="T158" s="83">
        <v>240</v>
      </c>
      <c r="U158" s="142">
        <v>38400000</v>
      </c>
      <c r="V158" s="142">
        <v>4800000</v>
      </c>
      <c r="W158" s="144">
        <v>541</v>
      </c>
      <c r="X158" s="146">
        <v>43572</v>
      </c>
      <c r="Y158" s="144">
        <v>545</v>
      </c>
      <c r="Z158" s="36" t="s">
        <v>173</v>
      </c>
      <c r="AA158" s="65">
        <v>1549</v>
      </c>
      <c r="AB158" s="36" t="s">
        <v>182</v>
      </c>
      <c r="AC158" s="67"/>
      <c r="AD158" s="67"/>
      <c r="AE158" s="67"/>
      <c r="AF158" s="67"/>
      <c r="AG158" s="67"/>
      <c r="AH158" s="67"/>
      <c r="AI158" s="67"/>
      <c r="AJ158" s="67"/>
      <c r="AK158" s="67"/>
      <c r="AL158" s="69">
        <f t="shared" si="5"/>
        <v>38400000</v>
      </c>
      <c r="AM158" s="70" t="s">
        <v>238</v>
      </c>
      <c r="AN158" s="81" t="s">
        <v>641</v>
      </c>
      <c r="AO158" s="111" t="s">
        <v>624</v>
      </c>
      <c r="AP158" s="34" t="s">
        <v>228</v>
      </c>
      <c r="AQ158" s="109" t="s">
        <v>1164</v>
      </c>
      <c r="AR158" s="32"/>
    </row>
    <row r="159" spans="1:44" ht="76.5" hidden="1">
      <c r="A159" s="109" t="s">
        <v>1106</v>
      </c>
      <c r="B159" s="109" t="s">
        <v>20</v>
      </c>
      <c r="C159" s="109" t="s">
        <v>1936</v>
      </c>
      <c r="D159" s="109" t="s">
        <v>1100</v>
      </c>
      <c r="E159" s="82" t="s">
        <v>1101</v>
      </c>
      <c r="F159" s="75" t="s">
        <v>237</v>
      </c>
      <c r="G159" s="83">
        <v>35489792</v>
      </c>
      <c r="H159" s="47"/>
      <c r="I159" s="49"/>
      <c r="J159" s="49"/>
      <c r="K159" s="49"/>
      <c r="L159" s="35"/>
      <c r="M159" s="34"/>
      <c r="N159" s="34"/>
      <c r="O159" s="34"/>
      <c r="P159" s="110" t="s">
        <v>1104</v>
      </c>
      <c r="Q159" s="53">
        <v>43585</v>
      </c>
      <c r="R159" s="53">
        <v>43586</v>
      </c>
      <c r="S159" s="53">
        <v>43951</v>
      </c>
      <c r="T159" s="83">
        <v>360</v>
      </c>
      <c r="U159" s="142">
        <v>36132000</v>
      </c>
      <c r="V159" s="142">
        <v>3011000</v>
      </c>
      <c r="W159" s="144">
        <v>549</v>
      </c>
      <c r="X159" s="53">
        <v>43585</v>
      </c>
      <c r="Y159" s="144">
        <v>561</v>
      </c>
      <c r="Z159" s="75" t="s">
        <v>1941</v>
      </c>
      <c r="AA159" s="166">
        <v>1544</v>
      </c>
      <c r="AB159" s="75" t="s">
        <v>281</v>
      </c>
      <c r="AC159" s="67"/>
      <c r="AD159" s="67"/>
      <c r="AE159" s="67"/>
      <c r="AF159" s="67"/>
      <c r="AG159" s="67"/>
      <c r="AH159" s="67"/>
      <c r="AI159" s="67"/>
      <c r="AJ159" s="67"/>
      <c r="AK159" s="67"/>
      <c r="AL159" s="69">
        <f t="shared" si="5"/>
        <v>36132000</v>
      </c>
      <c r="AM159" s="111" t="s">
        <v>1943</v>
      </c>
      <c r="AN159" s="113" t="s">
        <v>1944</v>
      </c>
      <c r="AO159" s="111" t="s">
        <v>445</v>
      </c>
      <c r="AP159" s="34" t="s">
        <v>228</v>
      </c>
      <c r="AQ159" s="109" t="s">
        <v>1164</v>
      </c>
      <c r="AR159" s="32"/>
    </row>
    <row r="160" spans="1:44" ht="76.5" hidden="1">
      <c r="A160" s="109" t="s">
        <v>1112</v>
      </c>
      <c r="B160" s="109" t="s">
        <v>20</v>
      </c>
      <c r="C160" s="109" t="s">
        <v>30</v>
      </c>
      <c r="D160" s="109" t="s">
        <v>1109</v>
      </c>
      <c r="E160" s="82" t="s">
        <v>1950</v>
      </c>
      <c r="F160" s="75" t="s">
        <v>237</v>
      </c>
      <c r="G160" s="83">
        <v>1010201479</v>
      </c>
      <c r="H160" s="47"/>
      <c r="I160" s="49"/>
      <c r="J160" s="49"/>
      <c r="K160" s="49"/>
      <c r="L160" s="35"/>
      <c r="M160" s="34"/>
      <c r="N160" s="34"/>
      <c r="O160" s="34"/>
      <c r="P160" s="110" t="s">
        <v>1111</v>
      </c>
      <c r="Q160" s="53">
        <v>43584</v>
      </c>
      <c r="R160" s="53">
        <v>43587</v>
      </c>
      <c r="S160" s="53">
        <v>43831</v>
      </c>
      <c r="T160" s="83">
        <v>240</v>
      </c>
      <c r="U160" s="142">
        <v>28000000</v>
      </c>
      <c r="V160" s="142">
        <v>3500000</v>
      </c>
      <c r="W160" s="144">
        <v>548</v>
      </c>
      <c r="X160" s="53">
        <v>43585</v>
      </c>
      <c r="Y160" s="144">
        <v>553</v>
      </c>
      <c r="Z160" s="36" t="s">
        <v>173</v>
      </c>
      <c r="AA160" s="65">
        <v>1549</v>
      </c>
      <c r="AB160" s="36" t="s">
        <v>182</v>
      </c>
      <c r="AC160" s="67"/>
      <c r="AD160" s="67"/>
      <c r="AE160" s="67"/>
      <c r="AF160" s="67"/>
      <c r="AG160" s="67"/>
      <c r="AH160" s="67"/>
      <c r="AI160" s="67"/>
      <c r="AJ160" s="67"/>
      <c r="AK160" s="67"/>
      <c r="AL160" s="69">
        <f t="shared" si="5"/>
        <v>28000000</v>
      </c>
      <c r="AM160" s="70" t="s">
        <v>260</v>
      </c>
      <c r="AN160" s="113" t="s">
        <v>1790</v>
      </c>
      <c r="AO160" s="111" t="s">
        <v>1791</v>
      </c>
      <c r="AP160" s="34" t="s">
        <v>228</v>
      </c>
      <c r="AQ160" s="109" t="s">
        <v>1164</v>
      </c>
      <c r="AR160" s="109"/>
    </row>
    <row r="161" spans="1:44" ht="51" hidden="1">
      <c r="A161" s="109" t="s">
        <v>1119</v>
      </c>
      <c r="B161" s="109" t="s">
        <v>20</v>
      </c>
      <c r="C161" s="109" t="s">
        <v>30</v>
      </c>
      <c r="D161" s="109" t="s">
        <v>1115</v>
      </c>
      <c r="E161" s="82" t="s">
        <v>1117</v>
      </c>
      <c r="F161" s="75" t="s">
        <v>237</v>
      </c>
      <c r="G161" s="83">
        <v>19400614</v>
      </c>
      <c r="H161" s="47"/>
      <c r="I161" s="49"/>
      <c r="J161" s="49"/>
      <c r="K161" s="49"/>
      <c r="L161" s="35"/>
      <c r="M161" s="34"/>
      <c r="N161" s="34"/>
      <c r="O161" s="34"/>
      <c r="P161" s="110" t="s">
        <v>1118</v>
      </c>
      <c r="Q161" s="53">
        <v>43585</v>
      </c>
      <c r="R161" s="53">
        <v>43587</v>
      </c>
      <c r="S161" s="53">
        <v>43831</v>
      </c>
      <c r="T161" s="83">
        <v>240</v>
      </c>
      <c r="U161" s="142">
        <v>38400000</v>
      </c>
      <c r="V161" s="142">
        <v>4800000</v>
      </c>
      <c r="W161" s="144">
        <v>547</v>
      </c>
      <c r="X161" s="53">
        <v>43585</v>
      </c>
      <c r="Y161" s="144">
        <v>557</v>
      </c>
      <c r="Z161" s="36" t="s">
        <v>173</v>
      </c>
      <c r="AA161" s="65">
        <v>1549</v>
      </c>
      <c r="AB161" s="36" t="s">
        <v>182</v>
      </c>
      <c r="AC161" s="67"/>
      <c r="AD161" s="67"/>
      <c r="AE161" s="67"/>
      <c r="AF161" s="67"/>
      <c r="AG161" s="67"/>
      <c r="AH161" s="67"/>
      <c r="AI161" s="67"/>
      <c r="AJ161" s="67"/>
      <c r="AK161" s="67"/>
      <c r="AL161" s="69">
        <f t="shared" si="5"/>
        <v>38400000</v>
      </c>
      <c r="AM161" s="70" t="s">
        <v>238</v>
      </c>
      <c r="AN161" s="81" t="s">
        <v>261</v>
      </c>
      <c r="AO161" s="70" t="s">
        <v>266</v>
      </c>
      <c r="AP161" s="34" t="s">
        <v>228</v>
      </c>
      <c r="AQ161" s="109" t="s">
        <v>1164</v>
      </c>
      <c r="AR161" s="109"/>
    </row>
    <row r="162" spans="1:44" ht="63.75">
      <c r="A162" s="109" t="s">
        <v>1125</v>
      </c>
      <c r="B162" s="109" t="s">
        <v>20</v>
      </c>
      <c r="C162" s="109" t="s">
        <v>30</v>
      </c>
      <c r="D162" s="109" t="s">
        <v>1121</v>
      </c>
      <c r="E162" s="82" t="s">
        <v>1965</v>
      </c>
      <c r="F162" s="75" t="s">
        <v>237</v>
      </c>
      <c r="G162" s="83">
        <v>9530238</v>
      </c>
      <c r="H162" s="47"/>
      <c r="I162" s="49"/>
      <c r="J162" s="49"/>
      <c r="K162" s="49"/>
      <c r="L162" s="35"/>
      <c r="M162" s="34"/>
      <c r="N162" s="34"/>
      <c r="O162" s="34"/>
      <c r="P162" s="110" t="s">
        <v>1124</v>
      </c>
      <c r="Q162" s="53">
        <v>43598</v>
      </c>
      <c r="R162" s="53">
        <v>43601</v>
      </c>
      <c r="S162" s="53">
        <v>43845</v>
      </c>
      <c r="T162" s="83">
        <v>240</v>
      </c>
      <c r="U162" s="142">
        <v>41997312</v>
      </c>
      <c r="V162" s="142">
        <v>5249664</v>
      </c>
      <c r="W162" s="144">
        <v>554</v>
      </c>
      <c r="X162" s="53">
        <v>43601</v>
      </c>
      <c r="Y162" s="144">
        <v>564</v>
      </c>
      <c r="Z162" s="36" t="s">
        <v>173</v>
      </c>
      <c r="AA162" s="65">
        <v>1549</v>
      </c>
      <c r="AB162" s="36" t="s">
        <v>182</v>
      </c>
      <c r="AC162" s="67"/>
      <c r="AD162" s="67"/>
      <c r="AE162" s="67"/>
      <c r="AF162" s="67"/>
      <c r="AG162" s="67"/>
      <c r="AH162" s="67"/>
      <c r="AI162" s="67"/>
      <c r="AJ162" s="67"/>
      <c r="AK162" s="67"/>
      <c r="AL162" s="69">
        <f t="shared" si="5"/>
        <v>41997312</v>
      </c>
      <c r="AM162" s="70" t="s">
        <v>238</v>
      </c>
      <c r="AN162" s="81" t="s">
        <v>641</v>
      </c>
      <c r="AO162" s="111" t="s">
        <v>624</v>
      </c>
      <c r="AP162" s="34" t="s">
        <v>228</v>
      </c>
      <c r="AQ162" s="109" t="s">
        <v>1164</v>
      </c>
      <c r="AR162" s="109"/>
    </row>
    <row r="163" spans="1:44" ht="153">
      <c r="A163" s="109" t="s">
        <v>1134</v>
      </c>
      <c r="B163" s="109" t="s">
        <v>20</v>
      </c>
      <c r="C163" s="109" t="s">
        <v>30</v>
      </c>
      <c r="D163" s="109" t="s">
        <v>1135</v>
      </c>
      <c r="E163" s="82" t="s">
        <v>1418</v>
      </c>
      <c r="F163" s="75" t="s">
        <v>237</v>
      </c>
      <c r="G163" s="83">
        <v>52363835</v>
      </c>
      <c r="H163" s="47"/>
      <c r="I163" s="49"/>
      <c r="J163" s="49"/>
      <c r="K163" s="49"/>
      <c r="L163" s="35"/>
      <c r="M163" s="34"/>
      <c r="N163" s="34"/>
      <c r="O163" s="34"/>
      <c r="P163" s="110" t="s">
        <v>1138</v>
      </c>
      <c r="Q163" s="53">
        <v>43616</v>
      </c>
      <c r="R163" s="53">
        <v>43628</v>
      </c>
      <c r="S163" s="53">
        <v>43841</v>
      </c>
      <c r="T163" s="83">
        <v>210</v>
      </c>
      <c r="U163" s="142">
        <v>33250000</v>
      </c>
      <c r="V163" s="142">
        <v>4750000</v>
      </c>
      <c r="W163" s="144">
        <v>565</v>
      </c>
      <c r="X163" s="53">
        <v>43620</v>
      </c>
      <c r="Y163" s="144">
        <v>574</v>
      </c>
      <c r="Z163" s="75" t="s">
        <v>1976</v>
      </c>
      <c r="AA163" s="166">
        <v>1536</v>
      </c>
      <c r="AB163" s="75" t="s">
        <v>1978</v>
      </c>
      <c r="AC163" s="67"/>
      <c r="AD163" s="67"/>
      <c r="AE163" s="67"/>
      <c r="AF163" s="67"/>
      <c r="AG163" s="67"/>
      <c r="AH163" s="67"/>
      <c r="AI163" s="67"/>
      <c r="AJ163" s="67"/>
      <c r="AK163" s="67"/>
      <c r="AL163" s="69">
        <f t="shared" si="5"/>
        <v>33250000</v>
      </c>
      <c r="AM163" s="70" t="s">
        <v>238</v>
      </c>
      <c r="AN163" s="113" t="s">
        <v>605</v>
      </c>
      <c r="AO163" s="70" t="s">
        <v>611</v>
      </c>
      <c r="AP163" s="75" t="s">
        <v>228</v>
      </c>
      <c r="AQ163" s="109" t="s">
        <v>1164</v>
      </c>
      <c r="AR163" s="109"/>
    </row>
    <row r="164" spans="1:44" ht="63.75">
      <c r="A164" s="109" t="s">
        <v>1145</v>
      </c>
      <c r="B164" s="109" t="s">
        <v>20</v>
      </c>
      <c r="C164" s="109" t="s">
        <v>30</v>
      </c>
      <c r="D164" s="109" t="s">
        <v>1141</v>
      </c>
      <c r="E164" s="82" t="s">
        <v>1143</v>
      </c>
      <c r="F164" s="75" t="s">
        <v>237</v>
      </c>
      <c r="G164" s="83">
        <v>19410967</v>
      </c>
      <c r="H164" s="47"/>
      <c r="I164" s="49"/>
      <c r="J164" s="49"/>
      <c r="K164" s="49"/>
      <c r="L164" s="35"/>
      <c r="M164" s="34"/>
      <c r="N164" s="34"/>
      <c r="O164" s="34"/>
      <c r="P164" s="110" t="s">
        <v>993</v>
      </c>
      <c r="Q164" s="53">
        <v>43620</v>
      </c>
      <c r="R164" s="53">
        <v>43623</v>
      </c>
      <c r="S164" s="53">
        <v>43836</v>
      </c>
      <c r="T164" s="83">
        <v>210</v>
      </c>
      <c r="U164" s="142">
        <v>37800000</v>
      </c>
      <c r="V164" s="142">
        <v>5400000</v>
      </c>
      <c r="W164" s="144">
        <v>570</v>
      </c>
      <c r="X164" s="53">
        <v>43623</v>
      </c>
      <c r="Y164" s="144">
        <v>583</v>
      </c>
      <c r="Z164" s="36" t="s">
        <v>173</v>
      </c>
      <c r="AA164" s="65">
        <v>1549</v>
      </c>
      <c r="AB164" s="36" t="s">
        <v>182</v>
      </c>
      <c r="AC164" s="67"/>
      <c r="AD164" s="67"/>
      <c r="AE164" s="67"/>
      <c r="AF164" s="67"/>
      <c r="AG164" s="67"/>
      <c r="AH164" s="67"/>
      <c r="AI164" s="67"/>
      <c r="AJ164" s="67"/>
      <c r="AK164" s="67"/>
      <c r="AL164" s="181">
        <v>37800000</v>
      </c>
      <c r="AM164" s="70" t="s">
        <v>238</v>
      </c>
      <c r="AN164" s="113" t="s">
        <v>1002</v>
      </c>
      <c r="AO164" s="111" t="s">
        <v>948</v>
      </c>
      <c r="AP164" s="34" t="s">
        <v>228</v>
      </c>
      <c r="AQ164" s="109" t="s">
        <v>1164</v>
      </c>
      <c r="AR164" s="109"/>
    </row>
    <row r="165" spans="1:44" ht="153">
      <c r="A165" s="109" t="s">
        <v>1151</v>
      </c>
      <c r="B165" s="109" t="s">
        <v>20</v>
      </c>
      <c r="C165" s="109" t="s">
        <v>30</v>
      </c>
      <c r="D165" s="109" t="s">
        <v>1148</v>
      </c>
      <c r="E165" s="82" t="s">
        <v>1150</v>
      </c>
      <c r="F165" s="75" t="s">
        <v>237</v>
      </c>
      <c r="G165" s="83">
        <v>11793154</v>
      </c>
      <c r="H165" s="47"/>
      <c r="I165" s="49"/>
      <c r="J165" s="49"/>
      <c r="K165" s="49"/>
      <c r="L165" s="35"/>
      <c r="M165" s="34"/>
      <c r="N165" s="34"/>
      <c r="O165" s="34"/>
      <c r="P165" s="110" t="s">
        <v>1138</v>
      </c>
      <c r="Q165" s="53">
        <v>43609</v>
      </c>
      <c r="R165" s="53">
        <v>43614</v>
      </c>
      <c r="S165" s="53">
        <v>43827</v>
      </c>
      <c r="T165" s="83">
        <v>210</v>
      </c>
      <c r="U165" s="142">
        <v>33250000</v>
      </c>
      <c r="V165" s="142">
        <v>4750000</v>
      </c>
      <c r="W165" s="144">
        <v>562</v>
      </c>
      <c r="X165" s="53">
        <v>43612</v>
      </c>
      <c r="Y165" s="144">
        <v>573</v>
      </c>
      <c r="Z165" s="75" t="s">
        <v>1976</v>
      </c>
      <c r="AA165" s="166">
        <v>1536</v>
      </c>
      <c r="AB165" s="75" t="s">
        <v>1978</v>
      </c>
      <c r="AC165" s="67"/>
      <c r="AD165" s="67"/>
      <c r="AE165" s="67"/>
      <c r="AF165" s="67"/>
      <c r="AG165" s="67"/>
      <c r="AH165" s="67"/>
      <c r="AI165" s="67"/>
      <c r="AJ165" s="67"/>
      <c r="AK165" s="67"/>
      <c r="AL165" s="69">
        <f t="shared" ref="AL165:AL275" si="7">U165+AG165</f>
        <v>33250000</v>
      </c>
      <c r="AM165" s="70" t="s">
        <v>238</v>
      </c>
      <c r="AN165" s="113" t="s">
        <v>605</v>
      </c>
      <c r="AO165" s="111" t="s">
        <v>611</v>
      </c>
      <c r="AP165" s="34" t="s">
        <v>228</v>
      </c>
      <c r="AQ165" s="109" t="s">
        <v>1164</v>
      </c>
      <c r="AR165" s="109"/>
    </row>
    <row r="166" spans="1:44" ht="153">
      <c r="A166" s="109" t="s">
        <v>1158</v>
      </c>
      <c r="B166" s="109" t="s">
        <v>20</v>
      </c>
      <c r="C166" s="109" t="s">
        <v>30</v>
      </c>
      <c r="D166" s="109" t="s">
        <v>1153</v>
      </c>
      <c r="E166" s="82" t="s">
        <v>1154</v>
      </c>
      <c r="F166" s="75" t="s">
        <v>237</v>
      </c>
      <c r="G166" s="83">
        <v>53003629</v>
      </c>
      <c r="H166" s="47"/>
      <c r="I166" s="49"/>
      <c r="J166" s="49"/>
      <c r="K166" s="49"/>
      <c r="L166" s="35"/>
      <c r="M166" s="34"/>
      <c r="N166" s="75"/>
      <c r="O166" s="34"/>
      <c r="P166" s="110" t="s">
        <v>1138</v>
      </c>
      <c r="Q166" s="53">
        <v>43609</v>
      </c>
      <c r="R166" s="53">
        <v>43614</v>
      </c>
      <c r="S166" s="53">
        <v>43827</v>
      </c>
      <c r="T166" s="83">
        <v>210</v>
      </c>
      <c r="U166" s="142">
        <v>33250000</v>
      </c>
      <c r="V166" s="142">
        <v>4750000</v>
      </c>
      <c r="W166" s="144">
        <v>563</v>
      </c>
      <c r="X166" s="53">
        <v>43609</v>
      </c>
      <c r="Y166" s="144">
        <v>576</v>
      </c>
      <c r="Z166" s="75" t="s">
        <v>1976</v>
      </c>
      <c r="AA166" s="166">
        <v>1536</v>
      </c>
      <c r="AB166" s="75" t="s">
        <v>1978</v>
      </c>
      <c r="AC166" s="67"/>
      <c r="AD166" s="67"/>
      <c r="AE166" s="67"/>
      <c r="AF166" s="67"/>
      <c r="AG166" s="67"/>
      <c r="AH166" s="67"/>
      <c r="AI166" s="67"/>
      <c r="AJ166" s="67"/>
      <c r="AK166" s="67"/>
      <c r="AL166" s="69">
        <f t="shared" si="7"/>
        <v>33250000</v>
      </c>
      <c r="AM166" s="70" t="s">
        <v>238</v>
      </c>
      <c r="AN166" s="113" t="s">
        <v>605</v>
      </c>
      <c r="AO166" s="111" t="s">
        <v>2011</v>
      </c>
      <c r="AP166" s="34" t="s">
        <v>228</v>
      </c>
      <c r="AQ166" s="109" t="s">
        <v>1164</v>
      </c>
      <c r="AR166" s="109"/>
    </row>
    <row r="167" spans="1:44" ht="153">
      <c r="A167" s="109" t="s">
        <v>1166</v>
      </c>
      <c r="B167" s="109" t="s">
        <v>20</v>
      </c>
      <c r="C167" s="109" t="s">
        <v>30</v>
      </c>
      <c r="D167" s="109" t="s">
        <v>1163</v>
      </c>
      <c r="E167" s="82" t="s">
        <v>1165</v>
      </c>
      <c r="F167" s="75" t="s">
        <v>237</v>
      </c>
      <c r="G167" s="83">
        <v>39766949</v>
      </c>
      <c r="H167" s="47"/>
      <c r="I167" s="49"/>
      <c r="J167" s="49"/>
      <c r="K167" s="49"/>
      <c r="L167" s="35"/>
      <c r="M167" s="34"/>
      <c r="N167" s="34"/>
      <c r="O167" s="34"/>
      <c r="P167" s="110" t="s">
        <v>1138</v>
      </c>
      <c r="Q167" s="53">
        <v>43608</v>
      </c>
      <c r="R167" s="53">
        <v>43616</v>
      </c>
      <c r="S167" s="53">
        <v>43829</v>
      </c>
      <c r="T167" s="83">
        <v>210</v>
      </c>
      <c r="U167" s="142">
        <v>33250000</v>
      </c>
      <c r="V167" s="142">
        <v>4750000</v>
      </c>
      <c r="W167" s="144">
        <v>560</v>
      </c>
      <c r="X167" s="53">
        <v>43612</v>
      </c>
      <c r="Y167" s="144">
        <v>572</v>
      </c>
      <c r="Z167" s="75" t="s">
        <v>1976</v>
      </c>
      <c r="AA167" s="166">
        <v>1536</v>
      </c>
      <c r="AB167" s="75" t="s">
        <v>1978</v>
      </c>
      <c r="AC167" s="67"/>
      <c r="AD167" s="67"/>
      <c r="AE167" s="67"/>
      <c r="AF167" s="67"/>
      <c r="AG167" s="67"/>
      <c r="AH167" s="67"/>
      <c r="AI167" s="67"/>
      <c r="AJ167" s="67"/>
      <c r="AK167" s="67"/>
      <c r="AL167" s="69">
        <f t="shared" si="7"/>
        <v>33250000</v>
      </c>
      <c r="AM167" s="70" t="s">
        <v>238</v>
      </c>
      <c r="AN167" s="113" t="s">
        <v>605</v>
      </c>
      <c r="AO167" s="70" t="s">
        <v>611</v>
      </c>
      <c r="AP167" s="34" t="s">
        <v>228</v>
      </c>
      <c r="AQ167" s="109" t="s">
        <v>1164</v>
      </c>
      <c r="AR167" s="109"/>
    </row>
    <row r="168" spans="1:44" ht="153">
      <c r="A168" s="109" t="s">
        <v>1172</v>
      </c>
      <c r="B168" s="109" t="s">
        <v>20</v>
      </c>
      <c r="C168" s="109" t="s">
        <v>30</v>
      </c>
      <c r="D168" s="109" t="s">
        <v>1170</v>
      </c>
      <c r="E168" s="82" t="s">
        <v>2025</v>
      </c>
      <c r="F168" s="75" t="s">
        <v>237</v>
      </c>
      <c r="G168" s="83">
        <v>52114709</v>
      </c>
      <c r="H168" s="47"/>
      <c r="I168" s="49"/>
      <c r="J168" s="49"/>
      <c r="K168" s="49"/>
      <c r="L168" s="35"/>
      <c r="M168" s="34"/>
      <c r="N168" s="34"/>
      <c r="O168" s="34"/>
      <c r="P168" s="110" t="s">
        <v>1138</v>
      </c>
      <c r="Q168" s="53">
        <v>43608</v>
      </c>
      <c r="R168" s="53">
        <v>43620</v>
      </c>
      <c r="S168" s="53">
        <v>43833</v>
      </c>
      <c r="T168" s="83">
        <v>210</v>
      </c>
      <c r="U168" s="142">
        <v>33250000</v>
      </c>
      <c r="V168" s="142">
        <v>4750000</v>
      </c>
      <c r="W168" s="144">
        <v>561</v>
      </c>
      <c r="X168" s="53">
        <v>43612</v>
      </c>
      <c r="Y168" s="144">
        <v>575</v>
      </c>
      <c r="Z168" s="75" t="s">
        <v>1976</v>
      </c>
      <c r="AA168" s="166">
        <v>1536</v>
      </c>
      <c r="AB168" s="75" t="s">
        <v>1978</v>
      </c>
      <c r="AC168" s="67"/>
      <c r="AD168" s="67"/>
      <c r="AE168" s="67"/>
      <c r="AF168" s="67"/>
      <c r="AG168" s="67"/>
      <c r="AH168" s="67"/>
      <c r="AI168" s="67"/>
      <c r="AJ168" s="67"/>
      <c r="AK168" s="67"/>
      <c r="AL168" s="69">
        <f t="shared" si="7"/>
        <v>33250000</v>
      </c>
      <c r="AM168" s="70" t="s">
        <v>238</v>
      </c>
      <c r="AN168" s="113" t="s">
        <v>605</v>
      </c>
      <c r="AO168" s="70" t="s">
        <v>611</v>
      </c>
      <c r="AP168" s="34" t="s">
        <v>228</v>
      </c>
      <c r="AQ168" s="109" t="s">
        <v>1164</v>
      </c>
      <c r="AR168" s="109"/>
    </row>
    <row r="169" spans="1:44" ht="76.5">
      <c r="A169" s="109" t="s">
        <v>1178</v>
      </c>
      <c r="B169" s="109" t="s">
        <v>20</v>
      </c>
      <c r="C169" s="109" t="s">
        <v>30</v>
      </c>
      <c r="D169" s="109" t="s">
        <v>1175</v>
      </c>
      <c r="E169" s="82" t="s">
        <v>1176</v>
      </c>
      <c r="F169" s="75" t="s">
        <v>237</v>
      </c>
      <c r="G169" s="83">
        <v>1068666630</v>
      </c>
      <c r="H169" s="47"/>
      <c r="I169" s="49"/>
      <c r="J169" s="49"/>
      <c r="K169" s="49"/>
      <c r="L169" s="35"/>
      <c r="M169" s="34"/>
      <c r="N169" s="34"/>
      <c r="O169" s="34"/>
      <c r="P169" s="110" t="s">
        <v>1177</v>
      </c>
      <c r="Q169" s="53">
        <v>43616</v>
      </c>
      <c r="R169" s="53">
        <v>43623</v>
      </c>
      <c r="S169" s="53">
        <v>43836</v>
      </c>
      <c r="T169" s="83">
        <v>210</v>
      </c>
      <c r="U169" s="142">
        <v>32200000</v>
      </c>
      <c r="V169" s="142">
        <v>4600000</v>
      </c>
      <c r="W169" s="144">
        <v>566</v>
      </c>
      <c r="X169" s="53">
        <v>43620</v>
      </c>
      <c r="Y169" s="144">
        <v>582</v>
      </c>
      <c r="Z169" s="36" t="s">
        <v>173</v>
      </c>
      <c r="AA169" s="65">
        <v>1549</v>
      </c>
      <c r="AB169" s="36" t="s">
        <v>182</v>
      </c>
      <c r="AC169" s="67"/>
      <c r="AD169" s="67"/>
      <c r="AE169" s="67"/>
      <c r="AF169" s="67"/>
      <c r="AG169" s="67"/>
      <c r="AH169" s="67"/>
      <c r="AI169" s="67"/>
      <c r="AJ169" s="67"/>
      <c r="AK169" s="67"/>
      <c r="AL169" s="69">
        <f t="shared" si="7"/>
        <v>32200000</v>
      </c>
      <c r="AM169" s="70" t="s">
        <v>238</v>
      </c>
      <c r="AN169" s="113" t="s">
        <v>641</v>
      </c>
      <c r="AO169" s="111" t="s">
        <v>382</v>
      </c>
      <c r="AP169" s="75" t="s">
        <v>228</v>
      </c>
      <c r="AQ169" s="109" t="s">
        <v>1164</v>
      </c>
      <c r="AR169" s="109"/>
    </row>
    <row r="170" spans="1:44" ht="293.25">
      <c r="A170" s="109" t="s">
        <v>1184</v>
      </c>
      <c r="B170" s="109" t="s">
        <v>2048</v>
      </c>
      <c r="C170" s="109" t="s">
        <v>2049</v>
      </c>
      <c r="D170" s="109" t="s">
        <v>2051</v>
      </c>
      <c r="E170" s="110" t="s">
        <v>2052</v>
      </c>
      <c r="F170" s="75" t="s">
        <v>123</v>
      </c>
      <c r="G170" s="83">
        <v>800206442</v>
      </c>
      <c r="H170" s="47"/>
      <c r="I170" s="49"/>
      <c r="J170" s="49"/>
      <c r="K170" s="49"/>
      <c r="L170" s="35"/>
      <c r="M170" s="34"/>
      <c r="N170" s="34"/>
      <c r="O170" s="34"/>
      <c r="P170" s="110" t="s">
        <v>1183</v>
      </c>
      <c r="Q170" s="53">
        <v>43627</v>
      </c>
      <c r="R170" s="53">
        <v>43642</v>
      </c>
      <c r="S170" s="53">
        <v>43915</v>
      </c>
      <c r="T170" s="83">
        <v>270</v>
      </c>
      <c r="U170" s="142">
        <v>425790951</v>
      </c>
      <c r="V170" s="142"/>
      <c r="W170" s="144">
        <v>574</v>
      </c>
      <c r="X170" s="182">
        <v>43628</v>
      </c>
      <c r="Y170" s="144">
        <v>567</v>
      </c>
      <c r="Z170" s="75" t="s">
        <v>1904</v>
      </c>
      <c r="AA170" s="166">
        <v>1</v>
      </c>
      <c r="AB170" s="75" t="s">
        <v>2060</v>
      </c>
      <c r="AC170" s="67"/>
      <c r="AD170" s="67"/>
      <c r="AE170" s="67"/>
      <c r="AF170" s="67"/>
      <c r="AG170" s="67"/>
      <c r="AH170" s="67"/>
      <c r="AI170" s="67"/>
      <c r="AJ170" s="67"/>
      <c r="AK170" s="67"/>
      <c r="AL170" s="69">
        <f t="shared" si="7"/>
        <v>425790951</v>
      </c>
      <c r="AM170" s="70"/>
      <c r="AN170" s="113" t="s">
        <v>1908</v>
      </c>
      <c r="AO170" s="111"/>
      <c r="AP170" s="75" t="s">
        <v>228</v>
      </c>
      <c r="AQ170" s="109" t="s">
        <v>2067</v>
      </c>
      <c r="AR170" s="109"/>
    </row>
    <row r="171" spans="1:44" ht="63.75">
      <c r="A171" s="109" t="s">
        <v>1193</v>
      </c>
      <c r="B171" s="109" t="s">
        <v>20</v>
      </c>
      <c r="C171" s="109" t="s">
        <v>30</v>
      </c>
      <c r="D171" s="109" t="s">
        <v>1187</v>
      </c>
      <c r="E171" s="82" t="s">
        <v>1189</v>
      </c>
      <c r="F171" s="75" t="s">
        <v>237</v>
      </c>
      <c r="G171" s="83">
        <v>19325235</v>
      </c>
      <c r="H171" s="47"/>
      <c r="I171" s="49"/>
      <c r="J171" s="49"/>
      <c r="K171" s="49"/>
      <c r="L171" s="35"/>
      <c r="M171" s="34"/>
      <c r="N171" s="34"/>
      <c r="O171" s="34"/>
      <c r="P171" s="110" t="s">
        <v>1190</v>
      </c>
      <c r="Q171" s="53">
        <v>43621</v>
      </c>
      <c r="R171" s="53">
        <v>43626</v>
      </c>
      <c r="S171" s="53">
        <v>43839</v>
      </c>
      <c r="T171" s="83">
        <v>210</v>
      </c>
      <c r="U171" s="142">
        <v>37800000</v>
      </c>
      <c r="V171" s="142">
        <v>5400000</v>
      </c>
      <c r="W171" s="144">
        <v>571</v>
      </c>
      <c r="X171" s="53">
        <v>43623</v>
      </c>
      <c r="Y171" s="144">
        <v>584</v>
      </c>
      <c r="Z171" s="36" t="s">
        <v>173</v>
      </c>
      <c r="AA171" s="65">
        <v>1549</v>
      </c>
      <c r="AB171" s="36" t="s">
        <v>182</v>
      </c>
      <c r="AC171" s="67"/>
      <c r="AD171" s="67"/>
      <c r="AE171" s="67"/>
      <c r="AF171" s="67"/>
      <c r="AG171" s="67"/>
      <c r="AH171" s="67"/>
      <c r="AI171" s="67"/>
      <c r="AJ171" s="67"/>
      <c r="AK171" s="67"/>
      <c r="AL171" s="69">
        <f t="shared" si="7"/>
        <v>37800000</v>
      </c>
      <c r="AM171" s="70" t="s">
        <v>238</v>
      </c>
      <c r="AN171" s="71" t="s">
        <v>946</v>
      </c>
      <c r="AO171" s="111" t="s">
        <v>2074</v>
      </c>
      <c r="AP171" s="34" t="s">
        <v>228</v>
      </c>
      <c r="AQ171" s="109" t="s">
        <v>1164</v>
      </c>
      <c r="AR171" s="109"/>
    </row>
    <row r="172" spans="1:44" ht="89.25">
      <c r="A172" s="109" t="s">
        <v>1201</v>
      </c>
      <c r="B172" s="109" t="s">
        <v>20</v>
      </c>
      <c r="C172" s="109" t="s">
        <v>30</v>
      </c>
      <c r="D172" s="109" t="s">
        <v>1198</v>
      </c>
      <c r="E172" s="82" t="s">
        <v>2079</v>
      </c>
      <c r="F172" s="75" t="s">
        <v>237</v>
      </c>
      <c r="G172" s="83">
        <v>91270353</v>
      </c>
      <c r="H172" s="47"/>
      <c r="I172" s="49"/>
      <c r="J172" s="49"/>
      <c r="K172" s="49"/>
      <c r="L172" s="35"/>
      <c r="M172" s="34"/>
      <c r="N172" s="34"/>
      <c r="O172" s="34"/>
      <c r="P172" s="110" t="s">
        <v>588</v>
      </c>
      <c r="Q172" s="53">
        <v>43621</v>
      </c>
      <c r="R172" s="53">
        <v>43626</v>
      </c>
      <c r="S172" s="53">
        <v>43839</v>
      </c>
      <c r="T172" s="83">
        <v>210</v>
      </c>
      <c r="U172" s="142">
        <v>32200000</v>
      </c>
      <c r="V172" s="142">
        <v>4600000</v>
      </c>
      <c r="W172" s="144">
        <v>569</v>
      </c>
      <c r="X172" s="53">
        <v>43623</v>
      </c>
      <c r="Y172" s="144">
        <v>588</v>
      </c>
      <c r="Z172" s="36" t="s">
        <v>173</v>
      </c>
      <c r="AA172" s="65">
        <v>1549</v>
      </c>
      <c r="AB172" s="36" t="s">
        <v>182</v>
      </c>
      <c r="AC172" s="67"/>
      <c r="AD172" s="67"/>
      <c r="AE172" s="67"/>
      <c r="AF172" s="67"/>
      <c r="AG172" s="67"/>
      <c r="AH172" s="67"/>
      <c r="AI172" s="67"/>
      <c r="AJ172" s="67"/>
      <c r="AK172" s="67"/>
      <c r="AL172" s="69">
        <f t="shared" si="7"/>
        <v>32200000</v>
      </c>
      <c r="AM172" s="70" t="s">
        <v>238</v>
      </c>
      <c r="AN172" s="113" t="s">
        <v>1002</v>
      </c>
      <c r="AO172" s="111" t="s">
        <v>2074</v>
      </c>
      <c r="AP172" s="34" t="s">
        <v>228</v>
      </c>
      <c r="AQ172" s="109" t="s">
        <v>1164</v>
      </c>
      <c r="AR172" s="109"/>
    </row>
    <row r="173" spans="1:44" ht="89.25">
      <c r="A173" s="109" t="s">
        <v>1207</v>
      </c>
      <c r="B173" s="109" t="s">
        <v>20</v>
      </c>
      <c r="C173" s="109" t="s">
        <v>30</v>
      </c>
      <c r="D173" s="183" t="s">
        <v>1203</v>
      </c>
      <c r="E173" s="82" t="s">
        <v>1205</v>
      </c>
      <c r="F173" s="75" t="s">
        <v>273</v>
      </c>
      <c r="G173" s="83">
        <v>52102300</v>
      </c>
      <c r="H173" s="47"/>
      <c r="I173" s="49"/>
      <c r="J173" s="49"/>
      <c r="K173" s="49"/>
      <c r="L173" s="35"/>
      <c r="M173" s="34"/>
      <c r="N173" s="34"/>
      <c r="O173" s="34"/>
      <c r="P173" s="110" t="s">
        <v>1206</v>
      </c>
      <c r="Q173" s="53">
        <v>43634</v>
      </c>
      <c r="R173" s="53">
        <v>43642</v>
      </c>
      <c r="S173" s="53">
        <v>43855</v>
      </c>
      <c r="T173" s="83">
        <v>210</v>
      </c>
      <c r="U173" s="142">
        <v>32200000</v>
      </c>
      <c r="V173" s="142">
        <v>4600000</v>
      </c>
      <c r="W173" s="144">
        <v>597</v>
      </c>
      <c r="X173" s="53">
        <v>43634</v>
      </c>
      <c r="Y173" s="144">
        <v>587</v>
      </c>
      <c r="Z173" s="75" t="s">
        <v>173</v>
      </c>
      <c r="AA173" s="166">
        <v>1549</v>
      </c>
      <c r="AB173" s="75" t="s">
        <v>2098</v>
      </c>
      <c r="AC173" s="67"/>
      <c r="AD173" s="67"/>
      <c r="AE173" s="67"/>
      <c r="AF173" s="67"/>
      <c r="AG173" s="67"/>
      <c r="AH173" s="67"/>
      <c r="AI173" s="67"/>
      <c r="AJ173" s="67"/>
      <c r="AK173" s="67"/>
      <c r="AL173" s="69">
        <f t="shared" si="7"/>
        <v>32200000</v>
      </c>
      <c r="AM173" s="70" t="s">
        <v>238</v>
      </c>
      <c r="AN173" s="113" t="s">
        <v>965</v>
      </c>
      <c r="AO173" s="111"/>
      <c r="AP173" s="75" t="s">
        <v>228</v>
      </c>
      <c r="AQ173" s="109" t="s">
        <v>1164</v>
      </c>
      <c r="AR173" s="109"/>
    </row>
    <row r="174" spans="1:44" ht="51">
      <c r="A174" s="109" t="s">
        <v>1213</v>
      </c>
      <c r="B174" s="109" t="s">
        <v>20</v>
      </c>
      <c r="C174" s="109" t="s">
        <v>30</v>
      </c>
      <c r="D174" s="109" t="s">
        <v>1209</v>
      </c>
      <c r="E174" s="82" t="s">
        <v>1210</v>
      </c>
      <c r="F174" s="75" t="s">
        <v>237</v>
      </c>
      <c r="G174" s="83">
        <v>1023896385</v>
      </c>
      <c r="H174" s="47"/>
      <c r="I174" s="49"/>
      <c r="J174" s="49"/>
      <c r="K174" s="49"/>
      <c r="L174" s="35"/>
      <c r="M174" s="34"/>
      <c r="N174" s="34"/>
      <c r="O174" s="34"/>
      <c r="P174" s="110" t="s">
        <v>1212</v>
      </c>
      <c r="Q174" s="53">
        <v>43621</v>
      </c>
      <c r="R174" s="53">
        <v>43622</v>
      </c>
      <c r="S174" s="53">
        <v>43835</v>
      </c>
      <c r="T174" s="83">
        <v>210</v>
      </c>
      <c r="U174" s="142">
        <v>23999500</v>
      </c>
      <c r="V174" s="142">
        <v>3428500</v>
      </c>
      <c r="W174" s="144">
        <v>567</v>
      </c>
      <c r="X174" s="53">
        <v>43622</v>
      </c>
      <c r="Y174" s="144">
        <v>589</v>
      </c>
      <c r="Z174" s="75" t="s">
        <v>1941</v>
      </c>
      <c r="AA174" s="166">
        <v>1544</v>
      </c>
      <c r="AB174" s="75" t="s">
        <v>281</v>
      </c>
      <c r="AC174" s="67"/>
      <c r="AD174" s="67"/>
      <c r="AE174" s="67"/>
      <c r="AF174" s="67"/>
      <c r="AG174" s="67"/>
      <c r="AH174" s="67"/>
      <c r="AI174" s="67"/>
      <c r="AJ174" s="67"/>
      <c r="AK174" s="67"/>
      <c r="AL174" s="69">
        <f t="shared" si="7"/>
        <v>23999500</v>
      </c>
      <c r="AM174" s="70" t="s">
        <v>260</v>
      </c>
      <c r="AN174" s="71" t="s">
        <v>286</v>
      </c>
      <c r="AO174" s="184" t="s">
        <v>287</v>
      </c>
      <c r="AP174" s="34" t="s">
        <v>228</v>
      </c>
      <c r="AQ174" s="109" t="s">
        <v>1164</v>
      </c>
      <c r="AR174" s="109"/>
    </row>
    <row r="175" spans="1:44" ht="165.75">
      <c r="A175" s="109" t="s">
        <v>2122</v>
      </c>
      <c r="B175" s="32" t="s">
        <v>1440</v>
      </c>
      <c r="C175" s="32" t="s">
        <v>2123</v>
      </c>
      <c r="D175" s="109" t="s">
        <v>2124</v>
      </c>
      <c r="E175" s="82" t="s">
        <v>2125</v>
      </c>
      <c r="F175" s="75" t="s">
        <v>123</v>
      </c>
      <c r="G175" s="83" t="s">
        <v>2127</v>
      </c>
      <c r="H175" s="185" t="s">
        <v>2128</v>
      </c>
      <c r="I175" s="75" t="s">
        <v>123</v>
      </c>
      <c r="J175" s="83" t="s">
        <v>2132</v>
      </c>
      <c r="K175" s="83">
        <v>50</v>
      </c>
      <c r="L175" s="35"/>
      <c r="M175" s="34"/>
      <c r="N175" s="34"/>
      <c r="O175" s="34"/>
      <c r="P175" s="110" t="s">
        <v>2133</v>
      </c>
      <c r="Q175" s="53">
        <v>43621</v>
      </c>
      <c r="R175" s="53">
        <v>43655</v>
      </c>
      <c r="S175" s="53">
        <v>43929</v>
      </c>
      <c r="T175" s="83">
        <v>270</v>
      </c>
      <c r="U175" s="142">
        <v>536504132</v>
      </c>
      <c r="V175" s="142"/>
      <c r="W175" s="144">
        <v>606</v>
      </c>
      <c r="X175" s="53">
        <v>43635</v>
      </c>
      <c r="Y175" s="144">
        <v>6</v>
      </c>
      <c r="Z175" s="35" t="s">
        <v>322</v>
      </c>
      <c r="AA175" s="65">
        <v>1538</v>
      </c>
      <c r="AB175" s="34" t="s">
        <v>1756</v>
      </c>
      <c r="AC175" s="67"/>
      <c r="AD175" s="67"/>
      <c r="AE175" s="67"/>
      <c r="AF175" s="67"/>
      <c r="AG175" s="67"/>
      <c r="AH175" s="67"/>
      <c r="AI175" s="67"/>
      <c r="AJ175" s="67"/>
      <c r="AK175" s="67"/>
      <c r="AL175" s="69">
        <f t="shared" si="7"/>
        <v>536504132</v>
      </c>
      <c r="AM175" s="70" t="s">
        <v>2143</v>
      </c>
      <c r="AN175" s="186" t="s">
        <v>2145</v>
      </c>
      <c r="AO175" s="184" t="s">
        <v>2145</v>
      </c>
      <c r="AP175" s="34" t="s">
        <v>228</v>
      </c>
      <c r="AQ175" s="109" t="s">
        <v>229</v>
      </c>
      <c r="AR175" s="109"/>
    </row>
    <row r="176" spans="1:44" ht="51" hidden="1">
      <c r="A176" s="109"/>
      <c r="B176" s="109"/>
      <c r="C176" s="109"/>
      <c r="D176" s="109"/>
      <c r="E176" s="82"/>
      <c r="F176" s="36"/>
      <c r="G176" s="83"/>
      <c r="H176" s="185" t="s">
        <v>2150</v>
      </c>
      <c r="I176" s="83" t="s">
        <v>123</v>
      </c>
      <c r="J176" s="83" t="s">
        <v>2152</v>
      </c>
      <c r="K176" s="83">
        <v>50</v>
      </c>
      <c r="L176" s="35"/>
      <c r="M176" s="34"/>
      <c r="N176" s="34"/>
      <c r="O176" s="34"/>
      <c r="P176" s="110"/>
      <c r="Q176" s="53"/>
      <c r="R176" s="53"/>
      <c r="S176" s="53"/>
      <c r="T176" s="83"/>
      <c r="U176" s="142"/>
      <c r="V176" s="142"/>
      <c r="W176" s="144"/>
      <c r="X176" s="53"/>
      <c r="Y176" s="144"/>
      <c r="Z176" s="36"/>
      <c r="AA176" s="65"/>
      <c r="AB176" s="36"/>
      <c r="AC176" s="67"/>
      <c r="AD176" s="67"/>
      <c r="AE176" s="67"/>
      <c r="AF176" s="67"/>
      <c r="AG176" s="67"/>
      <c r="AH176" s="67"/>
      <c r="AI176" s="67"/>
      <c r="AJ176" s="67"/>
      <c r="AK176" s="67"/>
      <c r="AL176" s="69">
        <f t="shared" si="7"/>
        <v>0</v>
      </c>
      <c r="AM176" s="70"/>
      <c r="AN176" s="113"/>
      <c r="AO176" s="111"/>
      <c r="AP176" s="75"/>
      <c r="AQ176" s="109"/>
      <c r="AR176" s="109"/>
    </row>
    <row r="177" spans="1:44" ht="89.25">
      <c r="A177" s="109" t="s">
        <v>1219</v>
      </c>
      <c r="B177" s="109" t="s">
        <v>20</v>
      </c>
      <c r="C177" s="109" t="s">
        <v>30</v>
      </c>
      <c r="D177" s="109" t="s">
        <v>1217</v>
      </c>
      <c r="E177" s="82" t="s">
        <v>1218</v>
      </c>
      <c r="F177" s="75" t="s">
        <v>273</v>
      </c>
      <c r="G177" s="83">
        <v>11405808</v>
      </c>
      <c r="H177" s="47"/>
      <c r="I177" s="49"/>
      <c r="J177" s="49"/>
      <c r="K177" s="49"/>
      <c r="L177" s="35"/>
      <c r="M177" s="34"/>
      <c r="N177" s="34"/>
      <c r="O177" s="34"/>
      <c r="P177" s="110" t="s">
        <v>588</v>
      </c>
      <c r="Q177" s="53">
        <v>43627</v>
      </c>
      <c r="R177" s="53">
        <v>43637</v>
      </c>
      <c r="S177" s="53">
        <v>43850</v>
      </c>
      <c r="T177" s="83">
        <v>210</v>
      </c>
      <c r="U177" s="142">
        <v>32200000</v>
      </c>
      <c r="V177" s="142">
        <v>4600000</v>
      </c>
      <c r="W177" s="144">
        <v>575</v>
      </c>
      <c r="X177" s="53">
        <v>43629</v>
      </c>
      <c r="Y177" s="144">
        <v>586</v>
      </c>
      <c r="Z177" s="75" t="s">
        <v>2168</v>
      </c>
      <c r="AA177" s="166">
        <v>1549</v>
      </c>
      <c r="AB177" s="75" t="s">
        <v>2098</v>
      </c>
      <c r="AC177" s="67"/>
      <c r="AD177" s="67"/>
      <c r="AE177" s="67"/>
      <c r="AF177" s="67"/>
      <c r="AG177" s="67"/>
      <c r="AH177" s="67"/>
      <c r="AI177" s="67"/>
      <c r="AJ177" s="67"/>
      <c r="AK177" s="67"/>
      <c r="AL177" s="69">
        <f t="shared" si="7"/>
        <v>32200000</v>
      </c>
      <c r="AM177" s="70" t="s">
        <v>238</v>
      </c>
      <c r="AN177" s="113" t="s">
        <v>2173</v>
      </c>
      <c r="AO177" s="111" t="s">
        <v>2174</v>
      </c>
      <c r="AP177" s="34" t="s">
        <v>228</v>
      </c>
      <c r="AQ177" s="109" t="s">
        <v>1164</v>
      </c>
      <c r="AR177" s="109"/>
    </row>
    <row r="178" spans="1:44" ht="89.25">
      <c r="A178" s="109" t="s">
        <v>1226</v>
      </c>
      <c r="B178" s="109" t="s">
        <v>20</v>
      </c>
      <c r="C178" s="109" t="s">
        <v>30</v>
      </c>
      <c r="D178" s="109" t="s">
        <v>1222</v>
      </c>
      <c r="E178" s="82" t="s">
        <v>1224</v>
      </c>
      <c r="F178" s="75" t="s">
        <v>237</v>
      </c>
      <c r="G178" s="83">
        <v>52525366</v>
      </c>
      <c r="H178" s="47"/>
      <c r="I178" s="49"/>
      <c r="J178" s="49"/>
      <c r="K178" s="49"/>
      <c r="L178" s="35"/>
      <c r="M178" s="34"/>
      <c r="N178" s="34"/>
      <c r="O178" s="34"/>
      <c r="P178" s="110" t="s">
        <v>588</v>
      </c>
      <c r="Q178" s="53">
        <v>43623</v>
      </c>
      <c r="R178" s="53">
        <v>43629</v>
      </c>
      <c r="S178" s="53">
        <v>43842</v>
      </c>
      <c r="T178" s="83">
        <v>210</v>
      </c>
      <c r="U178" s="142">
        <v>32200000</v>
      </c>
      <c r="V178" s="142">
        <v>4600000</v>
      </c>
      <c r="W178" s="144">
        <v>577</v>
      </c>
      <c r="X178" s="53">
        <v>43629</v>
      </c>
      <c r="Y178" s="144">
        <v>585</v>
      </c>
      <c r="Z178" s="75" t="s">
        <v>2168</v>
      </c>
      <c r="AA178" s="166">
        <v>1549</v>
      </c>
      <c r="AB178" s="75" t="s">
        <v>2183</v>
      </c>
      <c r="AC178" s="67"/>
      <c r="AD178" s="67"/>
      <c r="AE178" s="67"/>
      <c r="AF178" s="67"/>
      <c r="AG178" s="67"/>
      <c r="AH178" s="67"/>
      <c r="AI178" s="67"/>
      <c r="AJ178" s="67"/>
      <c r="AK178" s="67"/>
      <c r="AL178" s="69">
        <f t="shared" si="7"/>
        <v>32200000</v>
      </c>
      <c r="AM178" s="70" t="s">
        <v>238</v>
      </c>
      <c r="AN178" s="71" t="s">
        <v>946</v>
      </c>
      <c r="AO178" s="111" t="s">
        <v>948</v>
      </c>
      <c r="AP178" s="75" t="s">
        <v>228</v>
      </c>
      <c r="AQ178" s="109" t="s">
        <v>1164</v>
      </c>
      <c r="AR178" s="109"/>
    </row>
    <row r="179" spans="1:44" ht="165.75">
      <c r="A179" s="109" t="s">
        <v>1230</v>
      </c>
      <c r="B179" s="109" t="s">
        <v>20</v>
      </c>
      <c r="C179" s="109" t="s">
        <v>30</v>
      </c>
      <c r="D179" s="109" t="s">
        <v>1228</v>
      </c>
      <c r="E179" s="82" t="s">
        <v>443</v>
      </c>
      <c r="F179" s="75" t="s">
        <v>237</v>
      </c>
      <c r="G179" s="83">
        <v>79274586</v>
      </c>
      <c r="H179" s="47"/>
      <c r="I179" s="49"/>
      <c r="J179" s="49"/>
      <c r="K179" s="49"/>
      <c r="L179" s="35"/>
      <c r="M179" s="34"/>
      <c r="N179" s="34"/>
      <c r="O179" s="34"/>
      <c r="P179" s="110" t="s">
        <v>1229</v>
      </c>
      <c r="Q179" s="53">
        <v>43621</v>
      </c>
      <c r="R179" s="53">
        <v>43626</v>
      </c>
      <c r="S179" s="53">
        <v>43839</v>
      </c>
      <c r="T179" s="83">
        <v>210</v>
      </c>
      <c r="U179" s="142">
        <v>33600000</v>
      </c>
      <c r="V179" s="142">
        <v>4800000</v>
      </c>
      <c r="W179" s="144">
        <v>568</v>
      </c>
      <c r="X179" s="53">
        <v>43623</v>
      </c>
      <c r="Y179" s="144">
        <v>570</v>
      </c>
      <c r="Z179" s="75" t="s">
        <v>1941</v>
      </c>
      <c r="AA179" s="166">
        <v>1544</v>
      </c>
      <c r="AB179" s="75" t="s">
        <v>281</v>
      </c>
      <c r="AC179" s="67"/>
      <c r="AD179" s="67"/>
      <c r="AE179" s="67"/>
      <c r="AF179" s="67"/>
      <c r="AG179" s="67"/>
      <c r="AH179" s="67"/>
      <c r="AI179" s="67"/>
      <c r="AJ179" s="67"/>
      <c r="AK179" s="67"/>
      <c r="AL179" s="69">
        <f t="shared" si="7"/>
        <v>33600000</v>
      </c>
      <c r="AM179" s="70" t="s">
        <v>238</v>
      </c>
      <c r="AN179" s="71" t="s">
        <v>286</v>
      </c>
      <c r="AO179" s="111" t="s">
        <v>2188</v>
      </c>
      <c r="AP179" s="34" t="s">
        <v>228</v>
      </c>
      <c r="AQ179" s="109" t="s">
        <v>1164</v>
      </c>
      <c r="AR179" s="109"/>
    </row>
    <row r="180" spans="1:44" hidden="1">
      <c r="A180" s="187" t="s">
        <v>2189</v>
      </c>
      <c r="B180" s="78" t="s">
        <v>791</v>
      </c>
      <c r="C180" s="187"/>
      <c r="D180" s="74"/>
      <c r="E180" s="78" t="s">
        <v>791</v>
      </c>
      <c r="F180" s="80"/>
      <c r="G180" s="93"/>
      <c r="H180" s="94"/>
      <c r="I180" s="93"/>
      <c r="J180" s="93"/>
      <c r="K180" s="93"/>
      <c r="L180" s="79"/>
      <c r="M180" s="77"/>
      <c r="N180" s="77"/>
      <c r="O180" s="77"/>
      <c r="P180" s="78" t="s">
        <v>791</v>
      </c>
      <c r="Q180" s="80"/>
      <c r="R180" s="80"/>
      <c r="S180" s="80"/>
      <c r="T180" s="93"/>
      <c r="U180" s="95"/>
      <c r="V180" s="95"/>
      <c r="W180" s="96"/>
      <c r="X180" s="97"/>
      <c r="Y180" s="96"/>
      <c r="Z180" s="80"/>
      <c r="AA180" s="98"/>
      <c r="AB180" s="80"/>
      <c r="AC180" s="99"/>
      <c r="AD180" s="99"/>
      <c r="AE180" s="99"/>
      <c r="AF180" s="99"/>
      <c r="AG180" s="99"/>
      <c r="AH180" s="99"/>
      <c r="AI180" s="99"/>
      <c r="AJ180" s="99"/>
      <c r="AK180" s="99"/>
      <c r="AL180" s="69">
        <f t="shared" si="7"/>
        <v>0</v>
      </c>
      <c r="AM180" s="100"/>
      <c r="AN180" s="100"/>
      <c r="AO180" s="100"/>
      <c r="AP180" s="77" t="s">
        <v>244</v>
      </c>
      <c r="AQ180" s="74" t="s">
        <v>229</v>
      </c>
      <c r="AR180" s="109"/>
    </row>
    <row r="181" spans="1:44" ht="89.25">
      <c r="A181" s="109" t="s">
        <v>1244</v>
      </c>
      <c r="B181" s="109" t="s">
        <v>20</v>
      </c>
      <c r="C181" s="109" t="s">
        <v>30</v>
      </c>
      <c r="D181" s="116" t="s">
        <v>1241</v>
      </c>
      <c r="E181" s="82" t="s">
        <v>1242</v>
      </c>
      <c r="F181" s="75" t="s">
        <v>273</v>
      </c>
      <c r="G181" s="83">
        <v>79819912</v>
      </c>
      <c r="H181" s="47"/>
      <c r="I181" s="49"/>
      <c r="J181" s="49"/>
      <c r="K181" s="49"/>
      <c r="L181" s="35"/>
      <c r="M181" s="34"/>
      <c r="N181" s="34"/>
      <c r="O181" s="34"/>
      <c r="P181" s="110" t="s">
        <v>1243</v>
      </c>
      <c r="Q181" s="53">
        <v>43633</v>
      </c>
      <c r="R181" s="53">
        <v>43634</v>
      </c>
      <c r="S181" s="53">
        <v>43847</v>
      </c>
      <c r="T181" s="83">
        <v>210</v>
      </c>
      <c r="U181" s="142">
        <v>35000000</v>
      </c>
      <c r="V181" s="142">
        <v>4800000</v>
      </c>
      <c r="W181" s="144">
        <v>579</v>
      </c>
      <c r="X181" s="53">
        <v>43630</v>
      </c>
      <c r="Y181" s="144">
        <v>618</v>
      </c>
      <c r="Z181" s="75" t="s">
        <v>2206</v>
      </c>
      <c r="AA181" s="166">
        <v>1549</v>
      </c>
      <c r="AB181" s="75" t="s">
        <v>2098</v>
      </c>
      <c r="AC181" s="67"/>
      <c r="AD181" s="67"/>
      <c r="AE181" s="67"/>
      <c r="AF181" s="67"/>
      <c r="AG181" s="67"/>
      <c r="AH181" s="67"/>
      <c r="AI181" s="67"/>
      <c r="AJ181" s="67"/>
      <c r="AK181" s="67"/>
      <c r="AL181" s="69">
        <f t="shared" si="7"/>
        <v>35000000</v>
      </c>
      <c r="AM181" s="70" t="s">
        <v>238</v>
      </c>
      <c r="AN181" s="81" t="s">
        <v>261</v>
      </c>
      <c r="AO181" s="111" t="s">
        <v>2212</v>
      </c>
      <c r="AP181" s="34" t="s">
        <v>228</v>
      </c>
      <c r="AQ181" s="109" t="s">
        <v>1164</v>
      </c>
      <c r="AR181" s="109"/>
    </row>
    <row r="182" spans="1:44" ht="76.5">
      <c r="A182" s="109" t="s">
        <v>1249</v>
      </c>
      <c r="B182" s="109" t="s">
        <v>20</v>
      </c>
      <c r="C182" s="109" t="s">
        <v>30</v>
      </c>
      <c r="D182" s="109" t="s">
        <v>1246</v>
      </c>
      <c r="E182" s="82" t="s">
        <v>1247</v>
      </c>
      <c r="F182" s="75" t="s">
        <v>273</v>
      </c>
      <c r="G182" s="83">
        <v>79640008</v>
      </c>
      <c r="H182" s="47"/>
      <c r="I182" s="49"/>
      <c r="J182" s="49"/>
      <c r="K182" s="49"/>
      <c r="L182" s="35"/>
      <c r="M182" s="34"/>
      <c r="N182" s="34"/>
      <c r="O182" s="34"/>
      <c r="P182" s="110" t="s">
        <v>1248</v>
      </c>
      <c r="Q182" s="53">
        <v>43633</v>
      </c>
      <c r="R182" s="53">
        <v>43635</v>
      </c>
      <c r="S182" s="53">
        <v>43848</v>
      </c>
      <c r="T182" s="83">
        <v>210</v>
      </c>
      <c r="U182" s="142">
        <v>15750000</v>
      </c>
      <c r="V182" s="142">
        <v>2250000</v>
      </c>
      <c r="W182" s="144">
        <v>602</v>
      </c>
      <c r="X182" s="53">
        <v>43634</v>
      </c>
      <c r="Y182" s="144">
        <v>607</v>
      </c>
      <c r="Z182" s="75" t="s">
        <v>2219</v>
      </c>
      <c r="AA182" s="166">
        <v>1545</v>
      </c>
      <c r="AB182" s="75" t="s">
        <v>2220</v>
      </c>
      <c r="AC182" s="67"/>
      <c r="AD182" s="67"/>
      <c r="AE182" s="67"/>
      <c r="AF182" s="67"/>
      <c r="AG182" s="67"/>
      <c r="AH182" s="67"/>
      <c r="AI182" s="67"/>
      <c r="AJ182" s="67"/>
      <c r="AK182" s="67"/>
      <c r="AL182" s="69">
        <f t="shared" si="7"/>
        <v>15750000</v>
      </c>
      <c r="AM182" s="70" t="s">
        <v>260</v>
      </c>
      <c r="AN182" s="113" t="s">
        <v>2224</v>
      </c>
      <c r="AO182" s="111" t="s">
        <v>2225</v>
      </c>
      <c r="AP182" s="75" t="s">
        <v>228</v>
      </c>
      <c r="AQ182" s="109" t="s">
        <v>1164</v>
      </c>
      <c r="AR182" s="109"/>
    </row>
    <row r="183" spans="1:44" ht="76.5">
      <c r="A183" s="109" t="s">
        <v>1254</v>
      </c>
      <c r="B183" s="109" t="s">
        <v>20</v>
      </c>
      <c r="C183" s="109" t="s">
        <v>30</v>
      </c>
      <c r="D183" s="109" t="s">
        <v>1252</v>
      </c>
      <c r="E183" s="82" t="s">
        <v>1253</v>
      </c>
      <c r="F183" s="75" t="s">
        <v>273</v>
      </c>
      <c r="G183" s="83">
        <v>79263823</v>
      </c>
      <c r="H183" s="47"/>
      <c r="I183" s="49"/>
      <c r="J183" s="49"/>
      <c r="K183" s="49"/>
      <c r="L183" s="35"/>
      <c r="M183" s="34"/>
      <c r="N183" s="34"/>
      <c r="O183" s="34"/>
      <c r="P183" s="110" t="s">
        <v>1248</v>
      </c>
      <c r="Q183" s="53">
        <v>43633</v>
      </c>
      <c r="R183" s="53">
        <v>43635</v>
      </c>
      <c r="S183" s="53">
        <v>43848</v>
      </c>
      <c r="T183" s="83">
        <v>210</v>
      </c>
      <c r="U183" s="142">
        <v>15750000</v>
      </c>
      <c r="V183" s="142">
        <v>2250000</v>
      </c>
      <c r="W183" s="144">
        <v>581</v>
      </c>
      <c r="X183" s="53">
        <v>43634</v>
      </c>
      <c r="Y183" s="144">
        <v>608</v>
      </c>
      <c r="Z183" s="75" t="s">
        <v>2219</v>
      </c>
      <c r="AA183" s="166">
        <v>1545</v>
      </c>
      <c r="AB183" s="75" t="s">
        <v>2220</v>
      </c>
      <c r="AC183" s="67"/>
      <c r="AD183" s="67"/>
      <c r="AE183" s="67"/>
      <c r="AF183" s="67"/>
      <c r="AG183" s="67"/>
      <c r="AH183" s="67"/>
      <c r="AI183" s="67"/>
      <c r="AJ183" s="67"/>
      <c r="AK183" s="67"/>
      <c r="AL183" s="69">
        <f t="shared" si="7"/>
        <v>15750000</v>
      </c>
      <c r="AM183" s="70" t="s">
        <v>260</v>
      </c>
      <c r="AN183" s="113" t="s">
        <v>2224</v>
      </c>
      <c r="AO183" s="111" t="s">
        <v>2225</v>
      </c>
      <c r="AP183" s="75" t="s">
        <v>228</v>
      </c>
      <c r="AQ183" s="109" t="s">
        <v>1164</v>
      </c>
      <c r="AR183" s="109"/>
    </row>
    <row r="184" spans="1:44" ht="76.5">
      <c r="A184" s="109" t="s">
        <v>1262</v>
      </c>
      <c r="B184" s="109" t="s">
        <v>20</v>
      </c>
      <c r="C184" s="109" t="s">
        <v>30</v>
      </c>
      <c r="D184" s="109" t="s">
        <v>1259</v>
      </c>
      <c r="E184" s="82" t="s">
        <v>1260</v>
      </c>
      <c r="F184" s="75" t="s">
        <v>273</v>
      </c>
      <c r="G184" s="83">
        <v>51912017</v>
      </c>
      <c r="H184" s="47"/>
      <c r="I184" s="49"/>
      <c r="J184" s="49"/>
      <c r="K184" s="49"/>
      <c r="L184" s="35"/>
      <c r="M184" s="34"/>
      <c r="N184" s="34"/>
      <c r="O184" s="34"/>
      <c r="P184" s="110" t="s">
        <v>1248</v>
      </c>
      <c r="Q184" s="53">
        <v>43633</v>
      </c>
      <c r="R184" s="53">
        <v>43635</v>
      </c>
      <c r="S184" s="53">
        <v>43848</v>
      </c>
      <c r="T184" s="83">
        <v>210</v>
      </c>
      <c r="U184" s="142">
        <v>15750000</v>
      </c>
      <c r="V184" s="142">
        <v>2250000</v>
      </c>
      <c r="W184" s="144">
        <v>582</v>
      </c>
      <c r="X184" s="53">
        <v>43634</v>
      </c>
      <c r="Y184" s="144">
        <v>609</v>
      </c>
      <c r="Z184" s="75" t="s">
        <v>2219</v>
      </c>
      <c r="AA184" s="166">
        <v>1545</v>
      </c>
      <c r="AB184" s="75" t="s">
        <v>2220</v>
      </c>
      <c r="AC184" s="67"/>
      <c r="AD184" s="67"/>
      <c r="AE184" s="67"/>
      <c r="AF184" s="67"/>
      <c r="AG184" s="67"/>
      <c r="AH184" s="67"/>
      <c r="AI184" s="67"/>
      <c r="AJ184" s="67"/>
      <c r="AK184" s="67"/>
      <c r="AL184" s="69">
        <f t="shared" si="7"/>
        <v>15750000</v>
      </c>
      <c r="AM184" s="70" t="s">
        <v>260</v>
      </c>
      <c r="AN184" s="113" t="s">
        <v>2224</v>
      </c>
      <c r="AO184" s="111" t="s">
        <v>2225</v>
      </c>
      <c r="AP184" s="75" t="s">
        <v>228</v>
      </c>
      <c r="AQ184" s="109" t="s">
        <v>1164</v>
      </c>
      <c r="AR184" s="109"/>
    </row>
    <row r="185" spans="1:44" ht="127.5">
      <c r="A185" s="109" t="s">
        <v>1268</v>
      </c>
      <c r="B185" s="109" t="s">
        <v>20</v>
      </c>
      <c r="C185" s="109" t="s">
        <v>30</v>
      </c>
      <c r="D185" s="109" t="s">
        <v>1265</v>
      </c>
      <c r="E185" s="82" t="s">
        <v>1266</v>
      </c>
      <c r="F185" s="75" t="s">
        <v>273</v>
      </c>
      <c r="G185" s="83">
        <v>1013643216</v>
      </c>
      <c r="H185" s="47"/>
      <c r="I185" s="49"/>
      <c r="J185" s="49"/>
      <c r="K185" s="49"/>
      <c r="L185" s="35"/>
      <c r="M185" s="34"/>
      <c r="N185" s="34"/>
      <c r="O185" s="34"/>
      <c r="P185" s="110" t="s">
        <v>1267</v>
      </c>
      <c r="Q185" s="53">
        <v>43633</v>
      </c>
      <c r="R185" s="53">
        <v>43635</v>
      </c>
      <c r="S185" s="53">
        <v>43848</v>
      </c>
      <c r="T185" s="83">
        <v>210</v>
      </c>
      <c r="U185" s="142">
        <v>15750000</v>
      </c>
      <c r="V185" s="142">
        <v>2250000</v>
      </c>
      <c r="W185" s="144">
        <v>583</v>
      </c>
      <c r="X185" s="53">
        <v>43634</v>
      </c>
      <c r="Y185" s="144">
        <v>614</v>
      </c>
      <c r="Z185" s="75" t="s">
        <v>2219</v>
      </c>
      <c r="AA185" s="166">
        <v>1545</v>
      </c>
      <c r="AB185" s="75" t="s">
        <v>2220</v>
      </c>
      <c r="AC185" s="67"/>
      <c r="AD185" s="67"/>
      <c r="AE185" s="67"/>
      <c r="AF185" s="67"/>
      <c r="AG185" s="67"/>
      <c r="AH185" s="67"/>
      <c r="AI185" s="67"/>
      <c r="AJ185" s="67"/>
      <c r="AK185" s="67"/>
      <c r="AL185" s="69">
        <f t="shared" si="7"/>
        <v>15750000</v>
      </c>
      <c r="AM185" s="70" t="s">
        <v>260</v>
      </c>
      <c r="AN185" s="113" t="s">
        <v>1528</v>
      </c>
      <c r="AO185" s="111" t="s">
        <v>2252</v>
      </c>
      <c r="AP185" s="34" t="s">
        <v>228</v>
      </c>
      <c r="AQ185" s="109" t="s">
        <v>1164</v>
      </c>
      <c r="AR185" s="109"/>
    </row>
    <row r="186" spans="1:44" ht="76.5">
      <c r="A186" s="109" t="s">
        <v>1274</v>
      </c>
      <c r="B186" s="109" t="s">
        <v>20</v>
      </c>
      <c r="C186" s="109" t="s">
        <v>30</v>
      </c>
      <c r="D186" s="109" t="s">
        <v>1271</v>
      </c>
      <c r="E186" s="82" t="s">
        <v>1273</v>
      </c>
      <c r="F186" s="75" t="s">
        <v>237</v>
      </c>
      <c r="G186" s="83">
        <v>1026276404</v>
      </c>
      <c r="H186" s="47"/>
      <c r="I186" s="49"/>
      <c r="J186" s="49"/>
      <c r="K186" s="49"/>
      <c r="L186" s="35"/>
      <c r="M186" s="34"/>
      <c r="N186" s="34"/>
      <c r="O186" s="34"/>
      <c r="P186" s="110" t="s">
        <v>1248</v>
      </c>
      <c r="Q186" s="53">
        <v>43633</v>
      </c>
      <c r="R186" s="53">
        <v>43636</v>
      </c>
      <c r="S186" s="53">
        <v>43849</v>
      </c>
      <c r="T186" s="83">
        <v>210</v>
      </c>
      <c r="U186" s="142">
        <v>15750000</v>
      </c>
      <c r="V186" s="142">
        <v>2250000</v>
      </c>
      <c r="W186" s="144">
        <v>604</v>
      </c>
      <c r="X186" s="53">
        <v>43634</v>
      </c>
      <c r="Y186" s="144">
        <v>605</v>
      </c>
      <c r="Z186" s="75" t="s">
        <v>2219</v>
      </c>
      <c r="AA186" s="166">
        <v>1545</v>
      </c>
      <c r="AB186" s="75" t="s">
        <v>2220</v>
      </c>
      <c r="AC186" s="67"/>
      <c r="AD186" s="67"/>
      <c r="AE186" s="67"/>
      <c r="AF186" s="67"/>
      <c r="AG186" s="67"/>
      <c r="AH186" s="67"/>
      <c r="AI186" s="67"/>
      <c r="AJ186" s="67"/>
      <c r="AK186" s="67"/>
      <c r="AL186" s="69">
        <f t="shared" si="7"/>
        <v>15750000</v>
      </c>
      <c r="AM186" s="70" t="s">
        <v>260</v>
      </c>
      <c r="AN186" s="113" t="s">
        <v>2224</v>
      </c>
      <c r="AO186" s="111" t="s">
        <v>2225</v>
      </c>
      <c r="AP186" s="34" t="s">
        <v>228</v>
      </c>
      <c r="AQ186" s="109" t="s">
        <v>1164</v>
      </c>
      <c r="AR186" s="109"/>
    </row>
    <row r="187" spans="1:44" ht="127.5">
      <c r="A187" s="109" t="s">
        <v>1285</v>
      </c>
      <c r="B187" s="109" t="s">
        <v>20</v>
      </c>
      <c r="C187" s="109" t="s">
        <v>30</v>
      </c>
      <c r="D187" s="116" t="s">
        <v>1280</v>
      </c>
      <c r="E187" s="82" t="s">
        <v>1282</v>
      </c>
      <c r="F187" s="75" t="s">
        <v>237</v>
      </c>
      <c r="G187" s="83">
        <v>1026273109</v>
      </c>
      <c r="H187" s="47"/>
      <c r="I187" s="49"/>
      <c r="J187" s="49"/>
      <c r="K187" s="49"/>
      <c r="L187" s="35"/>
      <c r="M187" s="34"/>
      <c r="N187" s="34"/>
      <c r="O187" s="34"/>
      <c r="P187" s="110" t="s">
        <v>1283</v>
      </c>
      <c r="Q187" s="53">
        <v>43633</v>
      </c>
      <c r="R187" s="53">
        <v>43635</v>
      </c>
      <c r="S187" s="53">
        <v>43848</v>
      </c>
      <c r="T187" s="83">
        <v>210</v>
      </c>
      <c r="U187" s="142">
        <v>15750000</v>
      </c>
      <c r="V187" s="142">
        <v>2250000</v>
      </c>
      <c r="W187" s="144">
        <v>601</v>
      </c>
      <c r="X187" s="53">
        <v>43634</v>
      </c>
      <c r="Y187" s="144">
        <v>617</v>
      </c>
      <c r="Z187" s="75" t="s">
        <v>2219</v>
      </c>
      <c r="AA187" s="166">
        <v>1545</v>
      </c>
      <c r="AB187" s="75" t="s">
        <v>2220</v>
      </c>
      <c r="AC187" s="67"/>
      <c r="AD187" s="67"/>
      <c r="AE187" s="67"/>
      <c r="AF187" s="67"/>
      <c r="AG187" s="67"/>
      <c r="AH187" s="67"/>
      <c r="AI187" s="67"/>
      <c r="AJ187" s="67"/>
      <c r="AK187" s="67"/>
      <c r="AL187" s="69">
        <f t="shared" si="7"/>
        <v>15750000</v>
      </c>
      <c r="AM187" s="70" t="s">
        <v>260</v>
      </c>
      <c r="AN187" s="113" t="s">
        <v>1528</v>
      </c>
      <c r="AO187" s="111" t="s">
        <v>1530</v>
      </c>
      <c r="AP187" s="34" t="s">
        <v>228</v>
      </c>
      <c r="AQ187" s="109" t="s">
        <v>1164</v>
      </c>
      <c r="AR187" s="109"/>
    </row>
    <row r="188" spans="1:44" ht="127.5">
      <c r="A188" s="109" t="s">
        <v>1290</v>
      </c>
      <c r="B188" s="109" t="s">
        <v>20</v>
      </c>
      <c r="C188" s="109" t="s">
        <v>30</v>
      </c>
      <c r="D188" s="109" t="s">
        <v>1287</v>
      </c>
      <c r="E188" s="82" t="s">
        <v>1289</v>
      </c>
      <c r="F188" s="75" t="s">
        <v>273</v>
      </c>
      <c r="G188" s="83">
        <v>1033723684</v>
      </c>
      <c r="H188" s="47"/>
      <c r="I188" s="49"/>
      <c r="J188" s="49"/>
      <c r="K188" s="49"/>
      <c r="L188" s="35"/>
      <c r="M188" s="34"/>
      <c r="N188" s="34"/>
      <c r="O188" s="34"/>
      <c r="P188" s="110" t="s">
        <v>1267</v>
      </c>
      <c r="Q188" s="53">
        <v>43633</v>
      </c>
      <c r="R188" s="53">
        <v>43635</v>
      </c>
      <c r="S188" s="53">
        <v>43848</v>
      </c>
      <c r="T188" s="83">
        <v>210</v>
      </c>
      <c r="U188" s="142">
        <v>15750000</v>
      </c>
      <c r="V188" s="142">
        <v>2250000</v>
      </c>
      <c r="W188" s="144">
        <v>585</v>
      </c>
      <c r="X188" s="53">
        <v>43634</v>
      </c>
      <c r="Y188" s="144">
        <v>619</v>
      </c>
      <c r="Z188" s="75" t="s">
        <v>2219</v>
      </c>
      <c r="AA188" s="166">
        <v>1545</v>
      </c>
      <c r="AB188" s="75" t="s">
        <v>2220</v>
      </c>
      <c r="AC188" s="67"/>
      <c r="AD188" s="67"/>
      <c r="AE188" s="67"/>
      <c r="AF188" s="67"/>
      <c r="AG188" s="67"/>
      <c r="AH188" s="67"/>
      <c r="AI188" s="67"/>
      <c r="AJ188" s="67"/>
      <c r="AK188" s="67"/>
      <c r="AL188" s="69">
        <f t="shared" si="7"/>
        <v>15750000</v>
      </c>
      <c r="AM188" s="70" t="s">
        <v>260</v>
      </c>
      <c r="AN188" s="113" t="s">
        <v>1528</v>
      </c>
      <c r="AO188" s="111" t="s">
        <v>1530</v>
      </c>
      <c r="AP188" s="34" t="s">
        <v>228</v>
      </c>
      <c r="AQ188" s="109" t="s">
        <v>1164</v>
      </c>
      <c r="AR188" s="109"/>
    </row>
    <row r="189" spans="1:44" ht="76.5">
      <c r="A189" s="109" t="s">
        <v>1297</v>
      </c>
      <c r="B189" s="109" t="s">
        <v>20</v>
      </c>
      <c r="C189" s="109" t="s">
        <v>30</v>
      </c>
      <c r="D189" s="109" t="s">
        <v>1292</v>
      </c>
      <c r="E189" s="82" t="s">
        <v>2291</v>
      </c>
      <c r="F189" s="75" t="s">
        <v>237</v>
      </c>
      <c r="G189" s="83">
        <v>52293739</v>
      </c>
      <c r="H189" s="47"/>
      <c r="I189" s="49"/>
      <c r="J189" s="49"/>
      <c r="K189" s="49"/>
      <c r="L189" s="35"/>
      <c r="M189" s="34"/>
      <c r="N189" s="34"/>
      <c r="O189" s="34"/>
      <c r="P189" s="110" t="s">
        <v>1248</v>
      </c>
      <c r="Q189" s="53">
        <v>43633</v>
      </c>
      <c r="R189" s="53">
        <v>43636</v>
      </c>
      <c r="S189" s="53">
        <v>43849</v>
      </c>
      <c r="T189" s="83">
        <v>210</v>
      </c>
      <c r="U189" s="142">
        <v>15750000</v>
      </c>
      <c r="V189" s="142">
        <v>2250000</v>
      </c>
      <c r="W189" s="144">
        <v>595</v>
      </c>
      <c r="X189" s="53">
        <v>43634</v>
      </c>
      <c r="Y189" s="144">
        <v>594</v>
      </c>
      <c r="Z189" s="75" t="s">
        <v>2219</v>
      </c>
      <c r="AA189" s="166">
        <v>1545</v>
      </c>
      <c r="AB189" s="75" t="s">
        <v>2220</v>
      </c>
      <c r="AC189" s="67"/>
      <c r="AD189" s="67"/>
      <c r="AE189" s="67"/>
      <c r="AF189" s="67"/>
      <c r="AG189" s="67"/>
      <c r="AH189" s="67"/>
      <c r="AI189" s="67"/>
      <c r="AJ189" s="67"/>
      <c r="AK189" s="67"/>
      <c r="AL189" s="69">
        <f t="shared" si="7"/>
        <v>15750000</v>
      </c>
      <c r="AM189" s="70" t="s">
        <v>260</v>
      </c>
      <c r="AN189" s="113" t="s">
        <v>2224</v>
      </c>
      <c r="AO189" s="111" t="s">
        <v>2225</v>
      </c>
      <c r="AP189" s="34" t="s">
        <v>228</v>
      </c>
      <c r="AQ189" s="109" t="s">
        <v>1164</v>
      </c>
      <c r="AR189" s="109"/>
    </row>
    <row r="190" spans="1:44" ht="76.5">
      <c r="A190" s="109" t="s">
        <v>1303</v>
      </c>
      <c r="B190" s="109" t="s">
        <v>20</v>
      </c>
      <c r="C190" s="109" t="s">
        <v>30</v>
      </c>
      <c r="D190" s="109" t="s">
        <v>1300</v>
      </c>
      <c r="E190" s="82" t="s">
        <v>1302</v>
      </c>
      <c r="F190" s="75" t="s">
        <v>273</v>
      </c>
      <c r="G190" s="83">
        <v>52538269</v>
      </c>
      <c r="H190" s="47"/>
      <c r="I190" s="49"/>
      <c r="J190" s="49"/>
      <c r="K190" s="49"/>
      <c r="L190" s="35"/>
      <c r="M190" s="34"/>
      <c r="N190" s="34"/>
      <c r="O190" s="34"/>
      <c r="P190" s="110" t="s">
        <v>1248</v>
      </c>
      <c r="Q190" s="53">
        <v>43633</v>
      </c>
      <c r="R190" s="53">
        <v>43637</v>
      </c>
      <c r="S190" s="53">
        <v>43850</v>
      </c>
      <c r="T190" s="83">
        <v>210</v>
      </c>
      <c r="U190" s="142">
        <v>15750000</v>
      </c>
      <c r="V190" s="142">
        <v>2250000</v>
      </c>
      <c r="W190" s="144">
        <v>592</v>
      </c>
      <c r="X190" s="53">
        <v>43634</v>
      </c>
      <c r="Y190" s="144">
        <v>596</v>
      </c>
      <c r="Z190" s="75" t="s">
        <v>2219</v>
      </c>
      <c r="AA190" s="166">
        <v>1545</v>
      </c>
      <c r="AB190" s="75" t="s">
        <v>2220</v>
      </c>
      <c r="AC190" s="67"/>
      <c r="AD190" s="67"/>
      <c r="AE190" s="67"/>
      <c r="AF190" s="67"/>
      <c r="AG190" s="67"/>
      <c r="AH190" s="67"/>
      <c r="AI190" s="67"/>
      <c r="AJ190" s="67"/>
      <c r="AK190" s="67"/>
      <c r="AL190" s="69">
        <f t="shared" si="7"/>
        <v>15750000</v>
      </c>
      <c r="AM190" s="70" t="s">
        <v>260</v>
      </c>
      <c r="AN190" s="113" t="s">
        <v>2224</v>
      </c>
      <c r="AO190" s="111" t="s">
        <v>2225</v>
      </c>
      <c r="AP190" s="34" t="s">
        <v>228</v>
      </c>
      <c r="AQ190" s="109" t="s">
        <v>1164</v>
      </c>
      <c r="AR190" s="109"/>
    </row>
    <row r="191" spans="1:44" ht="76.5">
      <c r="A191" s="109" t="s">
        <v>1312</v>
      </c>
      <c r="B191" s="109" t="s">
        <v>20</v>
      </c>
      <c r="C191" s="109" t="s">
        <v>30</v>
      </c>
      <c r="D191" s="116" t="s">
        <v>1306</v>
      </c>
      <c r="E191" s="82" t="s">
        <v>1308</v>
      </c>
      <c r="F191" s="75" t="s">
        <v>273</v>
      </c>
      <c r="G191" s="83">
        <v>1033750473</v>
      </c>
      <c r="H191" s="49"/>
      <c r="I191" s="49"/>
      <c r="J191" s="49"/>
      <c r="K191" s="49"/>
      <c r="L191" s="35"/>
      <c r="M191" s="34"/>
      <c r="N191" s="34"/>
      <c r="O191" s="34"/>
      <c r="P191" s="110" t="s">
        <v>1248</v>
      </c>
      <c r="Q191" s="53">
        <v>43633</v>
      </c>
      <c r="R191" s="53">
        <v>43636</v>
      </c>
      <c r="S191" s="53">
        <v>43849</v>
      </c>
      <c r="T191" s="83">
        <v>210</v>
      </c>
      <c r="U191" s="142">
        <v>15750000</v>
      </c>
      <c r="V191" s="142">
        <v>2250000</v>
      </c>
      <c r="W191" s="144">
        <v>591</v>
      </c>
      <c r="X191" s="53">
        <v>43634</v>
      </c>
      <c r="Y191" s="144">
        <v>604</v>
      </c>
      <c r="Z191" s="75" t="s">
        <v>2219</v>
      </c>
      <c r="AA191" s="166">
        <v>1545</v>
      </c>
      <c r="AB191" s="75" t="s">
        <v>2220</v>
      </c>
      <c r="AC191" s="67"/>
      <c r="AD191" s="67"/>
      <c r="AE191" s="67"/>
      <c r="AF191" s="67"/>
      <c r="AG191" s="67"/>
      <c r="AH191" s="67"/>
      <c r="AI191" s="67"/>
      <c r="AJ191" s="67"/>
      <c r="AK191" s="67"/>
      <c r="AL191" s="69">
        <f t="shared" si="7"/>
        <v>15750000</v>
      </c>
      <c r="AM191" s="70" t="s">
        <v>260</v>
      </c>
      <c r="AN191" s="113" t="s">
        <v>2224</v>
      </c>
      <c r="AO191" s="111" t="s">
        <v>2225</v>
      </c>
      <c r="AP191" s="75" t="s">
        <v>228</v>
      </c>
      <c r="AQ191" s="109" t="s">
        <v>1164</v>
      </c>
      <c r="AR191" s="109"/>
    </row>
    <row r="192" spans="1:44" ht="76.5">
      <c r="A192" s="109" t="s">
        <v>1317</v>
      </c>
      <c r="B192" s="109" t="s">
        <v>20</v>
      </c>
      <c r="C192" s="109" t="s">
        <v>30</v>
      </c>
      <c r="D192" s="109" t="s">
        <v>1315</v>
      </c>
      <c r="E192" s="82" t="s">
        <v>1316</v>
      </c>
      <c r="F192" s="75" t="s">
        <v>237</v>
      </c>
      <c r="G192" s="83">
        <v>17654733</v>
      </c>
      <c r="H192" s="47"/>
      <c r="I192" s="49"/>
      <c r="J192" s="49"/>
      <c r="K192" s="49"/>
      <c r="L192" s="35"/>
      <c r="M192" s="34"/>
      <c r="N192" s="34"/>
      <c r="O192" s="34"/>
      <c r="P192" s="110" t="s">
        <v>1248</v>
      </c>
      <c r="Q192" s="53">
        <v>43633</v>
      </c>
      <c r="R192" s="53">
        <v>43635</v>
      </c>
      <c r="S192" s="53">
        <v>43848</v>
      </c>
      <c r="T192" s="83">
        <v>210</v>
      </c>
      <c r="U192" s="142">
        <v>15750000</v>
      </c>
      <c r="V192" s="142">
        <v>2250000</v>
      </c>
      <c r="W192" s="144">
        <v>588</v>
      </c>
      <c r="X192" s="53">
        <v>43634</v>
      </c>
      <c r="Y192" s="144">
        <v>590</v>
      </c>
      <c r="Z192" s="75" t="s">
        <v>2219</v>
      </c>
      <c r="AA192" s="166">
        <v>1545</v>
      </c>
      <c r="AB192" s="75" t="s">
        <v>2220</v>
      </c>
      <c r="AC192" s="67"/>
      <c r="AD192" s="67"/>
      <c r="AE192" s="67"/>
      <c r="AF192" s="67"/>
      <c r="AG192" s="67"/>
      <c r="AH192" s="67"/>
      <c r="AI192" s="67"/>
      <c r="AJ192" s="67"/>
      <c r="AK192" s="67"/>
      <c r="AL192" s="69">
        <f t="shared" si="7"/>
        <v>15750000</v>
      </c>
      <c r="AM192" s="70" t="s">
        <v>260</v>
      </c>
      <c r="AN192" s="113" t="s">
        <v>2224</v>
      </c>
      <c r="AO192" s="111" t="s">
        <v>2225</v>
      </c>
      <c r="AP192" s="75" t="s">
        <v>228</v>
      </c>
      <c r="AQ192" s="109" t="s">
        <v>1164</v>
      </c>
      <c r="AR192" s="109"/>
    </row>
    <row r="193" spans="1:44" ht="76.5">
      <c r="A193" s="109" t="s">
        <v>1321</v>
      </c>
      <c r="B193" s="109" t="s">
        <v>20</v>
      </c>
      <c r="C193" s="109" t="s">
        <v>30</v>
      </c>
      <c r="D193" s="116" t="s">
        <v>1319</v>
      </c>
      <c r="E193" s="82" t="s">
        <v>1320</v>
      </c>
      <c r="F193" s="75" t="s">
        <v>237</v>
      </c>
      <c r="G193" s="83">
        <v>1031150465</v>
      </c>
      <c r="H193" s="49"/>
      <c r="I193" s="49"/>
      <c r="J193" s="49"/>
      <c r="K193" s="49"/>
      <c r="L193" s="35"/>
      <c r="M193" s="34"/>
      <c r="N193" s="34"/>
      <c r="O193" s="34"/>
      <c r="P193" s="110" t="s">
        <v>1248</v>
      </c>
      <c r="Q193" s="53">
        <v>43633</v>
      </c>
      <c r="R193" s="53">
        <v>43635</v>
      </c>
      <c r="S193" s="53">
        <v>43848</v>
      </c>
      <c r="T193" s="83">
        <v>210</v>
      </c>
      <c r="U193" s="142">
        <v>15750000</v>
      </c>
      <c r="V193" s="142">
        <v>2250000</v>
      </c>
      <c r="W193" s="144">
        <v>600</v>
      </c>
      <c r="X193" s="53">
        <v>43634</v>
      </c>
      <c r="Y193" s="144">
        <v>595</v>
      </c>
      <c r="Z193" s="75" t="s">
        <v>2219</v>
      </c>
      <c r="AA193" s="166">
        <v>1545</v>
      </c>
      <c r="AB193" s="75" t="s">
        <v>2220</v>
      </c>
      <c r="AC193" s="67"/>
      <c r="AD193" s="67"/>
      <c r="AE193" s="67"/>
      <c r="AF193" s="67"/>
      <c r="AG193" s="67"/>
      <c r="AH193" s="67"/>
      <c r="AI193" s="67"/>
      <c r="AJ193" s="67"/>
      <c r="AK193" s="67"/>
      <c r="AL193" s="69">
        <f t="shared" si="7"/>
        <v>15750000</v>
      </c>
      <c r="AM193" s="70" t="s">
        <v>260</v>
      </c>
      <c r="AN193" s="113" t="s">
        <v>2224</v>
      </c>
      <c r="AO193" s="111" t="s">
        <v>2225</v>
      </c>
      <c r="AP193" s="34" t="s">
        <v>228</v>
      </c>
      <c r="AQ193" s="109" t="s">
        <v>1164</v>
      </c>
      <c r="AR193" s="109"/>
    </row>
    <row r="194" spans="1:44" ht="127.5">
      <c r="A194" s="109" t="s">
        <v>1325</v>
      </c>
      <c r="B194" s="109" t="s">
        <v>20</v>
      </c>
      <c r="C194" s="109" t="s">
        <v>30</v>
      </c>
      <c r="D194" s="116" t="s">
        <v>1323</v>
      </c>
      <c r="E194" s="82" t="s">
        <v>1324</v>
      </c>
      <c r="F194" s="75" t="s">
        <v>273</v>
      </c>
      <c r="G194" s="75">
        <v>1033782640</v>
      </c>
      <c r="H194" s="49"/>
      <c r="I194" s="49"/>
      <c r="J194" s="49"/>
      <c r="K194" s="49"/>
      <c r="L194" s="35"/>
      <c r="M194" s="34"/>
      <c r="N194" s="34"/>
      <c r="O194" s="34"/>
      <c r="P194" s="110" t="s">
        <v>1267</v>
      </c>
      <c r="Q194" s="53">
        <v>43633</v>
      </c>
      <c r="R194" s="53">
        <v>43637</v>
      </c>
      <c r="S194" s="53">
        <v>43850</v>
      </c>
      <c r="T194" s="83">
        <v>210</v>
      </c>
      <c r="U194" s="142">
        <v>15750000</v>
      </c>
      <c r="V194" s="142">
        <v>2250000</v>
      </c>
      <c r="W194" s="144">
        <v>605</v>
      </c>
      <c r="X194" s="53">
        <v>43635</v>
      </c>
      <c r="Y194" s="144">
        <v>610</v>
      </c>
      <c r="Z194" s="75" t="s">
        <v>2219</v>
      </c>
      <c r="AA194" s="166">
        <v>1545</v>
      </c>
      <c r="AB194" s="75" t="s">
        <v>2220</v>
      </c>
      <c r="AC194" s="67"/>
      <c r="AD194" s="67"/>
      <c r="AE194" s="67"/>
      <c r="AF194" s="67"/>
      <c r="AG194" s="67"/>
      <c r="AH194" s="67"/>
      <c r="AI194" s="67"/>
      <c r="AJ194" s="67"/>
      <c r="AK194" s="67"/>
      <c r="AL194" s="69">
        <f t="shared" si="7"/>
        <v>15750000</v>
      </c>
      <c r="AM194" s="70" t="s">
        <v>260</v>
      </c>
      <c r="AN194" s="113" t="s">
        <v>1528</v>
      </c>
      <c r="AO194" s="111" t="s">
        <v>1530</v>
      </c>
      <c r="AP194" s="75" t="s">
        <v>228</v>
      </c>
      <c r="AQ194" s="109" t="s">
        <v>1164</v>
      </c>
      <c r="AR194" s="109"/>
    </row>
    <row r="195" spans="1:44" ht="76.5">
      <c r="A195" s="109" t="s">
        <v>1333</v>
      </c>
      <c r="B195" s="109" t="s">
        <v>20</v>
      </c>
      <c r="C195" s="109" t="s">
        <v>30</v>
      </c>
      <c r="D195" s="116" t="s">
        <v>1330</v>
      </c>
      <c r="E195" s="82" t="s">
        <v>1332</v>
      </c>
      <c r="F195" s="75" t="s">
        <v>237</v>
      </c>
      <c r="G195" s="83">
        <v>79806948</v>
      </c>
      <c r="H195" s="49"/>
      <c r="I195" s="49"/>
      <c r="J195" s="49"/>
      <c r="K195" s="49"/>
      <c r="L195" s="35"/>
      <c r="M195" s="34"/>
      <c r="N195" s="34"/>
      <c r="O195" s="34"/>
      <c r="P195" s="110" t="s">
        <v>1248</v>
      </c>
      <c r="Q195" s="53">
        <v>43633</v>
      </c>
      <c r="R195" s="53">
        <v>43635</v>
      </c>
      <c r="S195" s="53">
        <v>43848</v>
      </c>
      <c r="T195" s="83">
        <v>210</v>
      </c>
      <c r="U195" s="142">
        <v>15750000</v>
      </c>
      <c r="V195" s="142">
        <v>2250000</v>
      </c>
      <c r="W195" s="144">
        <v>584</v>
      </c>
      <c r="X195" s="53">
        <v>43634</v>
      </c>
      <c r="Y195" s="144">
        <v>601</v>
      </c>
      <c r="Z195" s="75" t="s">
        <v>2219</v>
      </c>
      <c r="AA195" s="166">
        <v>1545</v>
      </c>
      <c r="AB195" s="75" t="s">
        <v>2220</v>
      </c>
      <c r="AC195" s="67"/>
      <c r="AD195" s="67"/>
      <c r="AE195" s="67"/>
      <c r="AF195" s="67"/>
      <c r="AG195" s="67"/>
      <c r="AH195" s="67"/>
      <c r="AI195" s="67"/>
      <c r="AJ195" s="67"/>
      <c r="AK195" s="67"/>
      <c r="AL195" s="69">
        <f t="shared" si="7"/>
        <v>15750000</v>
      </c>
      <c r="AM195" s="70" t="s">
        <v>260</v>
      </c>
      <c r="AN195" s="113" t="s">
        <v>2224</v>
      </c>
      <c r="AO195" s="111" t="s">
        <v>2341</v>
      </c>
      <c r="AP195" s="34" t="s">
        <v>228</v>
      </c>
      <c r="AQ195" s="109" t="s">
        <v>1164</v>
      </c>
      <c r="AR195" s="109"/>
    </row>
    <row r="196" spans="1:44" ht="76.5">
      <c r="A196" s="109" t="s">
        <v>1339</v>
      </c>
      <c r="B196" s="109" t="s">
        <v>20</v>
      </c>
      <c r="C196" s="109" t="s">
        <v>30</v>
      </c>
      <c r="D196" s="109" t="s">
        <v>1335</v>
      </c>
      <c r="E196" s="82" t="s">
        <v>1337</v>
      </c>
      <c r="F196" s="75" t="s">
        <v>273</v>
      </c>
      <c r="G196" s="83">
        <v>79264662</v>
      </c>
      <c r="H196" s="47"/>
      <c r="I196" s="49"/>
      <c r="J196" s="49"/>
      <c r="K196" s="49"/>
      <c r="L196" s="35"/>
      <c r="M196" s="34"/>
      <c r="N196" s="34"/>
      <c r="O196" s="34"/>
      <c r="P196" s="110" t="s">
        <v>1248</v>
      </c>
      <c r="Q196" s="53">
        <v>43633</v>
      </c>
      <c r="R196" s="53">
        <v>43636</v>
      </c>
      <c r="S196" s="53">
        <v>43849</v>
      </c>
      <c r="T196" s="83">
        <v>210</v>
      </c>
      <c r="U196" s="142">
        <v>15750000</v>
      </c>
      <c r="V196" s="142">
        <v>2250000</v>
      </c>
      <c r="W196" s="144">
        <v>580</v>
      </c>
      <c r="X196" s="53">
        <v>43634</v>
      </c>
      <c r="Y196" s="144">
        <v>602</v>
      </c>
      <c r="Z196" s="75" t="s">
        <v>2219</v>
      </c>
      <c r="AA196" s="166">
        <v>1545</v>
      </c>
      <c r="AB196" s="75" t="s">
        <v>2220</v>
      </c>
      <c r="AC196" s="67"/>
      <c r="AD196" s="67"/>
      <c r="AE196" s="67"/>
      <c r="AF196" s="67"/>
      <c r="AG196" s="67"/>
      <c r="AH196" s="67"/>
      <c r="AI196" s="67"/>
      <c r="AJ196" s="67"/>
      <c r="AK196" s="67"/>
      <c r="AL196" s="69">
        <f t="shared" si="7"/>
        <v>15750000</v>
      </c>
      <c r="AM196" s="70" t="s">
        <v>260</v>
      </c>
      <c r="AN196" s="113" t="s">
        <v>2224</v>
      </c>
      <c r="AO196" s="111" t="s">
        <v>2225</v>
      </c>
      <c r="AP196" s="75" t="s">
        <v>228</v>
      </c>
      <c r="AQ196" s="109" t="s">
        <v>1164</v>
      </c>
      <c r="AR196" s="109"/>
    </row>
    <row r="197" spans="1:44" ht="76.5">
      <c r="A197" s="109" t="s">
        <v>1345</v>
      </c>
      <c r="B197" s="109" t="s">
        <v>20</v>
      </c>
      <c r="C197" s="109" t="s">
        <v>30</v>
      </c>
      <c r="D197" s="116" t="s">
        <v>1343</v>
      </c>
      <c r="E197" s="82" t="s">
        <v>1344</v>
      </c>
      <c r="F197" s="75" t="s">
        <v>273</v>
      </c>
      <c r="G197" s="83">
        <v>1033814183</v>
      </c>
      <c r="H197" s="47"/>
      <c r="I197" s="49"/>
      <c r="J197" s="49"/>
      <c r="K197" s="49"/>
      <c r="L197" s="35"/>
      <c r="M197" s="34"/>
      <c r="N197" s="34"/>
      <c r="O197" s="34"/>
      <c r="P197" s="110" t="s">
        <v>1248</v>
      </c>
      <c r="Q197" s="53">
        <v>43633</v>
      </c>
      <c r="R197" s="53">
        <v>43634</v>
      </c>
      <c r="S197" s="53">
        <v>43847</v>
      </c>
      <c r="T197" s="83">
        <v>210</v>
      </c>
      <c r="U197" s="142">
        <v>15750000</v>
      </c>
      <c r="V197" s="142">
        <v>2250000</v>
      </c>
      <c r="W197" s="144">
        <v>603</v>
      </c>
      <c r="X197" s="53">
        <v>43634</v>
      </c>
      <c r="Y197" s="144">
        <v>599</v>
      </c>
      <c r="Z197" s="75" t="s">
        <v>2219</v>
      </c>
      <c r="AA197" s="166">
        <v>1545</v>
      </c>
      <c r="AB197" s="75" t="s">
        <v>2220</v>
      </c>
      <c r="AC197" s="67"/>
      <c r="AD197" s="67"/>
      <c r="AE197" s="67"/>
      <c r="AF197" s="67"/>
      <c r="AG197" s="67"/>
      <c r="AH197" s="67"/>
      <c r="AI197" s="67"/>
      <c r="AJ197" s="67"/>
      <c r="AK197" s="67"/>
      <c r="AL197" s="69">
        <f t="shared" si="7"/>
        <v>15750000</v>
      </c>
      <c r="AM197" s="70" t="s">
        <v>260</v>
      </c>
      <c r="AN197" s="113" t="s">
        <v>2224</v>
      </c>
      <c r="AO197" s="111" t="s">
        <v>2225</v>
      </c>
      <c r="AP197" s="75" t="s">
        <v>228</v>
      </c>
      <c r="AQ197" s="109" t="s">
        <v>1164</v>
      </c>
      <c r="AR197" s="109"/>
    </row>
    <row r="198" spans="1:44" ht="76.5">
      <c r="A198" s="109" t="s">
        <v>1349</v>
      </c>
      <c r="B198" s="109" t="s">
        <v>20</v>
      </c>
      <c r="C198" s="109" t="s">
        <v>30</v>
      </c>
      <c r="D198" s="109" t="s">
        <v>1347</v>
      </c>
      <c r="E198" s="82" t="s">
        <v>1348</v>
      </c>
      <c r="F198" s="75" t="s">
        <v>237</v>
      </c>
      <c r="G198" s="83">
        <v>79268014</v>
      </c>
      <c r="H198" s="47"/>
      <c r="I198" s="49"/>
      <c r="J198" s="49"/>
      <c r="K198" s="49"/>
      <c r="L198" s="35"/>
      <c r="M198" s="34"/>
      <c r="N198" s="34"/>
      <c r="O198" s="34"/>
      <c r="P198" s="110" t="s">
        <v>1248</v>
      </c>
      <c r="Q198" s="53">
        <v>43633</v>
      </c>
      <c r="R198" s="53">
        <v>43635</v>
      </c>
      <c r="S198" s="53">
        <v>43848</v>
      </c>
      <c r="T198" s="83">
        <v>210</v>
      </c>
      <c r="U198" s="142">
        <v>15750000</v>
      </c>
      <c r="V198" s="142">
        <v>2250000</v>
      </c>
      <c r="W198" s="144">
        <v>586</v>
      </c>
      <c r="X198" s="53">
        <v>43634</v>
      </c>
      <c r="Y198" s="144">
        <v>591</v>
      </c>
      <c r="Z198" s="75" t="s">
        <v>2219</v>
      </c>
      <c r="AA198" s="166">
        <v>1545</v>
      </c>
      <c r="AB198" s="75" t="s">
        <v>2220</v>
      </c>
      <c r="AC198" s="67"/>
      <c r="AD198" s="67"/>
      <c r="AE198" s="67"/>
      <c r="AF198" s="67"/>
      <c r="AG198" s="67"/>
      <c r="AH198" s="67"/>
      <c r="AI198" s="67"/>
      <c r="AJ198" s="67"/>
      <c r="AK198" s="67"/>
      <c r="AL198" s="69">
        <f t="shared" si="7"/>
        <v>15750000</v>
      </c>
      <c r="AM198" s="70" t="s">
        <v>260</v>
      </c>
      <c r="AN198" s="113" t="s">
        <v>2224</v>
      </c>
      <c r="AO198" s="111" t="s">
        <v>2225</v>
      </c>
      <c r="AP198" s="75" t="s">
        <v>228</v>
      </c>
      <c r="AQ198" s="109" t="s">
        <v>1164</v>
      </c>
      <c r="AR198" s="109"/>
    </row>
    <row r="199" spans="1:44" ht="76.5">
      <c r="A199" s="109" t="s">
        <v>1354</v>
      </c>
      <c r="B199" s="109" t="s">
        <v>20</v>
      </c>
      <c r="C199" s="109" t="s">
        <v>30</v>
      </c>
      <c r="D199" s="109" t="s">
        <v>1352</v>
      </c>
      <c r="E199" s="82" t="s">
        <v>1353</v>
      </c>
      <c r="F199" s="75" t="s">
        <v>237</v>
      </c>
      <c r="G199" s="83">
        <v>79341064</v>
      </c>
      <c r="H199" s="47"/>
      <c r="I199" s="49"/>
      <c r="J199" s="49"/>
      <c r="K199" s="49"/>
      <c r="L199" s="35"/>
      <c r="M199" s="34"/>
      <c r="N199" s="34"/>
      <c r="O199" s="34"/>
      <c r="P199" s="110" t="s">
        <v>1248</v>
      </c>
      <c r="Q199" s="53">
        <v>43633</v>
      </c>
      <c r="R199" s="53">
        <v>43635</v>
      </c>
      <c r="S199" s="53">
        <v>43848</v>
      </c>
      <c r="T199" s="83">
        <v>210</v>
      </c>
      <c r="U199" s="142">
        <v>15750000</v>
      </c>
      <c r="V199" s="142">
        <v>2250000</v>
      </c>
      <c r="W199" s="144">
        <v>587</v>
      </c>
      <c r="X199" s="53">
        <v>43634</v>
      </c>
      <c r="Y199" s="144">
        <v>593</v>
      </c>
      <c r="Z199" s="75" t="s">
        <v>2219</v>
      </c>
      <c r="AA199" s="166">
        <v>1545</v>
      </c>
      <c r="AB199" s="75" t="s">
        <v>2220</v>
      </c>
      <c r="AC199" s="67"/>
      <c r="AD199" s="67"/>
      <c r="AE199" s="67"/>
      <c r="AF199" s="67"/>
      <c r="AG199" s="67"/>
      <c r="AH199" s="67"/>
      <c r="AI199" s="67"/>
      <c r="AJ199" s="67"/>
      <c r="AK199" s="67"/>
      <c r="AL199" s="69">
        <f t="shared" si="7"/>
        <v>15750000</v>
      </c>
      <c r="AM199" s="70" t="s">
        <v>260</v>
      </c>
      <c r="AN199" s="113" t="s">
        <v>2224</v>
      </c>
      <c r="AO199" s="111" t="s">
        <v>2225</v>
      </c>
      <c r="AP199" s="75" t="s">
        <v>228</v>
      </c>
      <c r="AQ199" s="109" t="s">
        <v>1164</v>
      </c>
      <c r="AR199" s="109"/>
    </row>
    <row r="200" spans="1:44" ht="76.5">
      <c r="A200" s="109" t="s">
        <v>1358</v>
      </c>
      <c r="B200" s="109" t="s">
        <v>20</v>
      </c>
      <c r="C200" s="109" t="s">
        <v>30</v>
      </c>
      <c r="D200" s="109" t="s">
        <v>1356</v>
      </c>
      <c r="E200" s="82" t="s">
        <v>1357</v>
      </c>
      <c r="F200" s="75" t="s">
        <v>237</v>
      </c>
      <c r="G200" s="83">
        <v>16472290</v>
      </c>
      <c r="H200" s="47"/>
      <c r="I200" s="49"/>
      <c r="J200" s="49"/>
      <c r="K200" s="49"/>
      <c r="L200" s="35"/>
      <c r="M200" s="34"/>
      <c r="N200" s="34"/>
      <c r="O200" s="34"/>
      <c r="P200" s="110" t="s">
        <v>1248</v>
      </c>
      <c r="Q200" s="53">
        <v>43634</v>
      </c>
      <c r="R200" s="53">
        <v>43635</v>
      </c>
      <c r="S200" s="53">
        <v>43848</v>
      </c>
      <c r="T200" s="83">
        <v>210</v>
      </c>
      <c r="U200" s="142">
        <v>15750000</v>
      </c>
      <c r="V200" s="142">
        <v>2250000</v>
      </c>
      <c r="W200" s="144">
        <v>590</v>
      </c>
      <c r="X200" s="53">
        <v>43634</v>
      </c>
      <c r="Y200" s="144">
        <v>592</v>
      </c>
      <c r="Z200" s="75" t="s">
        <v>2219</v>
      </c>
      <c r="AA200" s="166">
        <v>1545</v>
      </c>
      <c r="AB200" s="75" t="s">
        <v>2220</v>
      </c>
      <c r="AC200" s="67"/>
      <c r="AD200" s="67"/>
      <c r="AE200" s="67"/>
      <c r="AF200" s="67"/>
      <c r="AG200" s="67"/>
      <c r="AH200" s="67"/>
      <c r="AI200" s="67"/>
      <c r="AJ200" s="67"/>
      <c r="AK200" s="67"/>
      <c r="AL200" s="69">
        <f t="shared" si="7"/>
        <v>15750000</v>
      </c>
      <c r="AM200" s="70" t="s">
        <v>260</v>
      </c>
      <c r="AN200" s="113" t="s">
        <v>2224</v>
      </c>
      <c r="AO200" s="111" t="s">
        <v>2225</v>
      </c>
      <c r="AP200" s="75" t="s">
        <v>228</v>
      </c>
      <c r="AQ200" s="109" t="s">
        <v>1164</v>
      </c>
      <c r="AR200" s="109"/>
    </row>
    <row r="201" spans="1:44" ht="127.5">
      <c r="A201" s="109" t="s">
        <v>1368</v>
      </c>
      <c r="B201" s="109" t="s">
        <v>20</v>
      </c>
      <c r="C201" s="109" t="s">
        <v>30</v>
      </c>
      <c r="D201" s="109" t="s">
        <v>1364</v>
      </c>
      <c r="E201" s="117" t="s">
        <v>1367</v>
      </c>
      <c r="F201" s="75" t="s">
        <v>273</v>
      </c>
      <c r="G201" s="83">
        <v>79327894</v>
      </c>
      <c r="H201" s="47"/>
      <c r="I201" s="49"/>
      <c r="J201" s="49"/>
      <c r="K201" s="49"/>
      <c r="L201" s="35"/>
      <c r="M201" s="34"/>
      <c r="N201" s="34"/>
      <c r="O201" s="34"/>
      <c r="P201" s="110" t="s">
        <v>1267</v>
      </c>
      <c r="Q201" s="53">
        <v>43634</v>
      </c>
      <c r="R201" s="53">
        <v>43636</v>
      </c>
      <c r="S201" s="53">
        <v>43849</v>
      </c>
      <c r="T201" s="83">
        <v>210</v>
      </c>
      <c r="U201" s="142">
        <v>15750000</v>
      </c>
      <c r="V201" s="142">
        <v>2250000</v>
      </c>
      <c r="W201" s="144">
        <v>598</v>
      </c>
      <c r="X201" s="53">
        <v>43634</v>
      </c>
      <c r="Y201" s="144">
        <v>612</v>
      </c>
      <c r="Z201" s="75" t="s">
        <v>2219</v>
      </c>
      <c r="AA201" s="166">
        <v>1545</v>
      </c>
      <c r="AB201" s="75" t="s">
        <v>2220</v>
      </c>
      <c r="AC201" s="67"/>
      <c r="AD201" s="67"/>
      <c r="AE201" s="67"/>
      <c r="AF201" s="67"/>
      <c r="AG201" s="67"/>
      <c r="AH201" s="67"/>
      <c r="AI201" s="67"/>
      <c r="AJ201" s="67"/>
      <c r="AK201" s="67"/>
      <c r="AL201" s="69">
        <f t="shared" si="7"/>
        <v>15750000</v>
      </c>
      <c r="AM201" s="70" t="s">
        <v>260</v>
      </c>
      <c r="AN201" s="113" t="s">
        <v>1528</v>
      </c>
      <c r="AO201" s="111" t="s">
        <v>1530</v>
      </c>
      <c r="AP201" s="34" t="s">
        <v>228</v>
      </c>
      <c r="AQ201" s="109" t="s">
        <v>1164</v>
      </c>
      <c r="AR201" s="109"/>
    </row>
    <row r="202" spans="1:44" ht="153">
      <c r="A202" s="109" t="s">
        <v>1373</v>
      </c>
      <c r="B202" s="109" t="s">
        <v>20</v>
      </c>
      <c r="C202" s="109" t="s">
        <v>30</v>
      </c>
      <c r="D202" s="116" t="s">
        <v>1370</v>
      </c>
      <c r="E202" s="117" t="s">
        <v>1371</v>
      </c>
      <c r="F202" s="108" t="s">
        <v>273</v>
      </c>
      <c r="G202" s="227">
        <v>79245172</v>
      </c>
      <c r="H202" s="228"/>
      <c r="I202" s="106"/>
      <c r="J202" s="49"/>
      <c r="K202" s="49"/>
      <c r="L202" s="35"/>
      <c r="M202" s="34"/>
      <c r="N202" s="34"/>
      <c r="O202" s="34"/>
      <c r="P202" s="110" t="s">
        <v>1372</v>
      </c>
      <c r="Q202" s="53">
        <v>43634</v>
      </c>
      <c r="R202" s="53">
        <v>43636</v>
      </c>
      <c r="S202" s="53">
        <v>43849</v>
      </c>
      <c r="T202" s="83">
        <v>210</v>
      </c>
      <c r="U202" s="142">
        <v>37800000</v>
      </c>
      <c r="V202" s="142"/>
      <c r="W202" s="144">
        <v>594</v>
      </c>
      <c r="X202" s="53">
        <v>43634</v>
      </c>
      <c r="Y202" s="144">
        <v>622</v>
      </c>
      <c r="Z202" s="75" t="s">
        <v>2168</v>
      </c>
      <c r="AA202" s="166">
        <v>1549</v>
      </c>
      <c r="AB202" s="75" t="s">
        <v>2098</v>
      </c>
      <c r="AC202" s="67"/>
      <c r="AD202" s="67"/>
      <c r="AE202" s="67"/>
      <c r="AF202" s="67"/>
      <c r="AG202" s="67"/>
      <c r="AH202" s="67"/>
      <c r="AI202" s="67"/>
      <c r="AJ202" s="67"/>
      <c r="AK202" s="67"/>
      <c r="AL202" s="69">
        <f t="shared" si="7"/>
        <v>37800000</v>
      </c>
      <c r="AM202" s="70" t="s">
        <v>260</v>
      </c>
      <c r="AN202" s="81" t="s">
        <v>641</v>
      </c>
      <c r="AO202" s="111" t="s">
        <v>624</v>
      </c>
      <c r="AP202" s="34" t="s">
        <v>228</v>
      </c>
      <c r="AQ202" s="109" t="s">
        <v>1164</v>
      </c>
      <c r="AR202" s="109"/>
    </row>
    <row r="203" spans="1:44" ht="89.25">
      <c r="A203" s="109" t="s">
        <v>1376</v>
      </c>
      <c r="B203" s="109" t="s">
        <v>20</v>
      </c>
      <c r="C203" s="109" t="s">
        <v>30</v>
      </c>
      <c r="D203" s="109" t="s">
        <v>1375</v>
      </c>
      <c r="E203" s="82" t="s">
        <v>1054</v>
      </c>
      <c r="F203" s="75" t="s">
        <v>273</v>
      </c>
      <c r="G203" s="83">
        <v>1031134259</v>
      </c>
      <c r="H203" s="47"/>
      <c r="I203" s="49"/>
      <c r="J203" s="49"/>
      <c r="K203" s="49"/>
      <c r="L203" s="35"/>
      <c r="M203" s="34"/>
      <c r="N203" s="34"/>
      <c r="O203" s="34"/>
      <c r="P203" s="110" t="s">
        <v>2416</v>
      </c>
      <c r="Q203" s="53">
        <v>43634</v>
      </c>
      <c r="R203" s="53">
        <v>43635</v>
      </c>
      <c r="S203" s="53">
        <v>43848</v>
      </c>
      <c r="T203" s="83">
        <v>210</v>
      </c>
      <c r="U203" s="142">
        <v>15750000</v>
      </c>
      <c r="V203" s="142">
        <v>2250000</v>
      </c>
      <c r="W203" s="144">
        <v>599</v>
      </c>
      <c r="X203" s="53">
        <v>43634</v>
      </c>
      <c r="Y203" s="144">
        <v>603</v>
      </c>
      <c r="Z203" s="75" t="s">
        <v>2219</v>
      </c>
      <c r="AA203" s="166">
        <v>1545</v>
      </c>
      <c r="AB203" s="75" t="s">
        <v>2220</v>
      </c>
      <c r="AC203" s="67"/>
      <c r="AD203" s="67"/>
      <c r="AE203" s="67"/>
      <c r="AF203" s="67"/>
      <c r="AG203" s="67"/>
      <c r="AH203" s="67"/>
      <c r="AI203" s="67"/>
      <c r="AJ203" s="67"/>
      <c r="AK203" s="67"/>
      <c r="AL203" s="69">
        <f t="shared" si="7"/>
        <v>15750000</v>
      </c>
      <c r="AM203" s="70" t="s">
        <v>260</v>
      </c>
      <c r="AN203" s="113" t="s">
        <v>2224</v>
      </c>
      <c r="AO203" s="111" t="s">
        <v>2225</v>
      </c>
      <c r="AP203" s="34" t="s">
        <v>228</v>
      </c>
      <c r="AQ203" s="109" t="s">
        <v>1164</v>
      </c>
      <c r="AR203" s="109"/>
    </row>
    <row r="204" spans="1:44" ht="127.5">
      <c r="A204" s="109" t="s">
        <v>1380</v>
      </c>
      <c r="B204" s="109" t="s">
        <v>20</v>
      </c>
      <c r="C204" s="109" t="s">
        <v>30</v>
      </c>
      <c r="D204" s="109" t="s">
        <v>1378</v>
      </c>
      <c r="E204" s="82" t="s">
        <v>1379</v>
      </c>
      <c r="F204" s="75" t="s">
        <v>273</v>
      </c>
      <c r="G204" s="83">
        <v>19136235</v>
      </c>
      <c r="H204" s="47"/>
      <c r="I204" s="49"/>
      <c r="J204" s="49"/>
      <c r="K204" s="49"/>
      <c r="L204" s="35"/>
      <c r="M204" s="34"/>
      <c r="N204" s="34"/>
      <c r="O204" s="34"/>
      <c r="P204" s="110" t="s">
        <v>1267</v>
      </c>
      <c r="Q204" s="53">
        <v>43634</v>
      </c>
      <c r="R204" s="53">
        <v>43636</v>
      </c>
      <c r="S204" s="53">
        <v>43849</v>
      </c>
      <c r="T204" s="83">
        <v>210</v>
      </c>
      <c r="U204" s="142">
        <v>15750000</v>
      </c>
      <c r="V204" s="142">
        <v>2250000</v>
      </c>
      <c r="W204" s="144">
        <v>608</v>
      </c>
      <c r="X204" s="53">
        <v>43635</v>
      </c>
      <c r="Y204" s="144">
        <v>615</v>
      </c>
      <c r="Z204" s="75" t="s">
        <v>2219</v>
      </c>
      <c r="AA204" s="166">
        <v>1545</v>
      </c>
      <c r="AB204" s="75" t="s">
        <v>2220</v>
      </c>
      <c r="AC204" s="67"/>
      <c r="AD204" s="67"/>
      <c r="AE204" s="67"/>
      <c r="AF204" s="67"/>
      <c r="AG204" s="67"/>
      <c r="AH204" s="67"/>
      <c r="AI204" s="67"/>
      <c r="AJ204" s="67"/>
      <c r="AK204" s="67"/>
      <c r="AL204" s="69">
        <f t="shared" si="7"/>
        <v>15750000</v>
      </c>
      <c r="AM204" s="70" t="s">
        <v>260</v>
      </c>
      <c r="AN204" s="113" t="s">
        <v>1528</v>
      </c>
      <c r="AO204" s="111" t="s">
        <v>1530</v>
      </c>
      <c r="AP204" s="34" t="s">
        <v>228</v>
      </c>
      <c r="AQ204" s="109" t="s">
        <v>1164</v>
      </c>
      <c r="AR204" s="109"/>
    </row>
    <row r="205" spans="1:44" ht="127.5">
      <c r="A205" s="109" t="s">
        <v>1385</v>
      </c>
      <c r="B205" s="109" t="s">
        <v>20</v>
      </c>
      <c r="C205" s="109" t="s">
        <v>30</v>
      </c>
      <c r="D205" s="109" t="s">
        <v>1383</v>
      </c>
      <c r="E205" s="82" t="s">
        <v>1384</v>
      </c>
      <c r="F205" s="75" t="s">
        <v>273</v>
      </c>
      <c r="G205" s="83">
        <v>1023889396</v>
      </c>
      <c r="H205" s="47"/>
      <c r="I205" s="49"/>
      <c r="J205" s="49"/>
      <c r="K205" s="49"/>
      <c r="L205" s="35"/>
      <c r="M205" s="34"/>
      <c r="N205" s="34"/>
      <c r="O205" s="34"/>
      <c r="P205" s="110" t="s">
        <v>1267</v>
      </c>
      <c r="Q205" s="53">
        <v>43636</v>
      </c>
      <c r="R205" s="53">
        <v>43636</v>
      </c>
      <c r="S205" s="53">
        <v>43849</v>
      </c>
      <c r="T205" s="83">
        <v>210</v>
      </c>
      <c r="U205" s="142">
        <v>15750000</v>
      </c>
      <c r="V205" s="142">
        <v>2250000</v>
      </c>
      <c r="W205" s="144">
        <v>615</v>
      </c>
      <c r="X205" s="53">
        <v>43636</v>
      </c>
      <c r="Y205" s="144">
        <v>611</v>
      </c>
      <c r="Z205" s="75" t="s">
        <v>2219</v>
      </c>
      <c r="AA205" s="166">
        <v>1545</v>
      </c>
      <c r="AB205" s="75" t="s">
        <v>2220</v>
      </c>
      <c r="AC205" s="67"/>
      <c r="AD205" s="67"/>
      <c r="AE205" s="67"/>
      <c r="AF205" s="67"/>
      <c r="AG205" s="67"/>
      <c r="AH205" s="67"/>
      <c r="AI205" s="67"/>
      <c r="AJ205" s="67"/>
      <c r="AK205" s="67"/>
      <c r="AL205" s="69">
        <f t="shared" si="7"/>
        <v>15750000</v>
      </c>
      <c r="AM205" s="70" t="s">
        <v>260</v>
      </c>
      <c r="AN205" s="113" t="s">
        <v>1528</v>
      </c>
      <c r="AO205" s="111" t="s">
        <v>1530</v>
      </c>
      <c r="AP205" s="34" t="s">
        <v>228</v>
      </c>
      <c r="AQ205" s="109" t="s">
        <v>1164</v>
      </c>
      <c r="AR205" s="109"/>
    </row>
    <row r="206" spans="1:44" ht="76.5">
      <c r="A206" s="109" t="s">
        <v>1391</v>
      </c>
      <c r="B206" s="109" t="s">
        <v>20</v>
      </c>
      <c r="C206" s="109" t="s">
        <v>30</v>
      </c>
      <c r="D206" s="109" t="s">
        <v>1387</v>
      </c>
      <c r="E206" s="82" t="s">
        <v>1389</v>
      </c>
      <c r="F206" s="75" t="s">
        <v>273</v>
      </c>
      <c r="G206" s="83">
        <v>80029346</v>
      </c>
      <c r="H206" s="47"/>
      <c r="I206" s="49"/>
      <c r="J206" s="49"/>
      <c r="K206" s="49"/>
      <c r="L206" s="35"/>
      <c r="M206" s="34"/>
      <c r="N206" s="34"/>
      <c r="O206" s="34"/>
      <c r="P206" s="110" t="s">
        <v>1248</v>
      </c>
      <c r="Q206" s="53">
        <v>43634</v>
      </c>
      <c r="R206" s="53">
        <v>43637</v>
      </c>
      <c r="S206" s="53">
        <v>43850</v>
      </c>
      <c r="T206" s="83">
        <v>210</v>
      </c>
      <c r="U206" s="142">
        <v>15750000</v>
      </c>
      <c r="V206" s="142">
        <v>2250000</v>
      </c>
      <c r="W206" s="144">
        <v>607</v>
      </c>
      <c r="X206" s="53">
        <v>43635</v>
      </c>
      <c r="Y206" s="144">
        <v>597</v>
      </c>
      <c r="Z206" s="75" t="s">
        <v>2219</v>
      </c>
      <c r="AA206" s="166">
        <v>1545</v>
      </c>
      <c r="AB206" s="75" t="s">
        <v>2220</v>
      </c>
      <c r="AC206" s="67"/>
      <c r="AD206" s="67"/>
      <c r="AE206" s="67"/>
      <c r="AF206" s="67"/>
      <c r="AG206" s="67"/>
      <c r="AH206" s="67"/>
      <c r="AI206" s="67"/>
      <c r="AJ206" s="67"/>
      <c r="AK206" s="67"/>
      <c r="AL206" s="69">
        <f t="shared" si="7"/>
        <v>15750000</v>
      </c>
      <c r="AM206" s="70" t="s">
        <v>260</v>
      </c>
      <c r="AN206" s="113" t="s">
        <v>2224</v>
      </c>
      <c r="AO206" s="111" t="s">
        <v>2225</v>
      </c>
      <c r="AP206" s="75" t="s">
        <v>228</v>
      </c>
      <c r="AQ206" s="109" t="s">
        <v>1164</v>
      </c>
      <c r="AR206" s="109"/>
    </row>
    <row r="207" spans="1:44" ht="127.5">
      <c r="A207" s="109" t="s">
        <v>1397</v>
      </c>
      <c r="B207" s="109" t="s">
        <v>20</v>
      </c>
      <c r="C207" s="109" t="s">
        <v>30</v>
      </c>
      <c r="D207" s="109" t="s">
        <v>1394</v>
      </c>
      <c r="E207" s="82" t="s">
        <v>1396</v>
      </c>
      <c r="F207" s="75" t="s">
        <v>273</v>
      </c>
      <c r="G207" s="83">
        <v>52584430</v>
      </c>
      <c r="H207" s="47"/>
      <c r="I207" s="49"/>
      <c r="J207" s="49"/>
      <c r="K207" s="49"/>
      <c r="L207" s="35"/>
      <c r="M207" s="34"/>
      <c r="N207" s="34"/>
      <c r="O207" s="34"/>
      <c r="P207" s="110" t="s">
        <v>1267</v>
      </c>
      <c r="Q207" s="53">
        <v>43634</v>
      </c>
      <c r="R207" s="53">
        <v>43635</v>
      </c>
      <c r="S207" s="53">
        <v>43848</v>
      </c>
      <c r="T207" s="83">
        <v>210</v>
      </c>
      <c r="U207" s="142">
        <v>15750000</v>
      </c>
      <c r="V207" s="142">
        <v>2250000</v>
      </c>
      <c r="W207" s="144">
        <v>611</v>
      </c>
      <c r="X207" s="53">
        <v>43636</v>
      </c>
      <c r="Y207" s="144">
        <v>620</v>
      </c>
      <c r="Z207" s="75" t="s">
        <v>2219</v>
      </c>
      <c r="AA207" s="166">
        <v>1545</v>
      </c>
      <c r="AB207" s="75" t="s">
        <v>2220</v>
      </c>
      <c r="AC207" s="67"/>
      <c r="AD207" s="67"/>
      <c r="AE207" s="67"/>
      <c r="AF207" s="67"/>
      <c r="AG207" s="67"/>
      <c r="AH207" s="67"/>
      <c r="AI207" s="67"/>
      <c r="AJ207" s="67"/>
      <c r="AK207" s="67"/>
      <c r="AL207" s="69">
        <f t="shared" si="7"/>
        <v>15750000</v>
      </c>
      <c r="AM207" s="70" t="s">
        <v>260</v>
      </c>
      <c r="AN207" s="113" t="s">
        <v>1528</v>
      </c>
      <c r="AO207" s="111" t="s">
        <v>1530</v>
      </c>
      <c r="AP207" s="34" t="s">
        <v>228</v>
      </c>
      <c r="AQ207" s="109" t="s">
        <v>1164</v>
      </c>
      <c r="AR207" s="109"/>
    </row>
    <row r="208" spans="1:44" ht="76.5">
      <c r="A208" s="109" t="s">
        <v>1403</v>
      </c>
      <c r="B208" s="109" t="s">
        <v>20</v>
      </c>
      <c r="C208" s="109" t="s">
        <v>30</v>
      </c>
      <c r="D208" s="109" t="s">
        <v>1401</v>
      </c>
      <c r="E208" s="82" t="s">
        <v>1402</v>
      </c>
      <c r="F208" s="75" t="s">
        <v>273</v>
      </c>
      <c r="G208" s="83">
        <v>19429655</v>
      </c>
      <c r="H208" s="47"/>
      <c r="I208" s="49"/>
      <c r="J208" s="49"/>
      <c r="K208" s="49"/>
      <c r="L208" s="35"/>
      <c r="M208" s="34"/>
      <c r="N208" s="34"/>
      <c r="O208" s="34"/>
      <c r="P208" s="110" t="s">
        <v>1248</v>
      </c>
      <c r="Q208" s="53">
        <v>43634</v>
      </c>
      <c r="R208" s="53">
        <v>43636</v>
      </c>
      <c r="S208" s="53">
        <v>43849</v>
      </c>
      <c r="T208" s="83">
        <v>210</v>
      </c>
      <c r="U208" s="142">
        <v>15750000</v>
      </c>
      <c r="V208" s="142">
        <v>2250000</v>
      </c>
      <c r="W208" s="144">
        <v>609</v>
      </c>
      <c r="X208" s="53">
        <v>43635</v>
      </c>
      <c r="Y208" s="144">
        <v>598</v>
      </c>
      <c r="Z208" s="75" t="s">
        <v>2219</v>
      </c>
      <c r="AA208" s="166">
        <v>1545</v>
      </c>
      <c r="AB208" s="75" t="s">
        <v>2220</v>
      </c>
      <c r="AC208" s="67"/>
      <c r="AD208" s="67"/>
      <c r="AE208" s="67"/>
      <c r="AF208" s="67"/>
      <c r="AG208" s="67"/>
      <c r="AH208" s="67"/>
      <c r="AI208" s="67"/>
      <c r="AJ208" s="67"/>
      <c r="AK208" s="67"/>
      <c r="AL208" s="69">
        <f t="shared" si="7"/>
        <v>15750000</v>
      </c>
      <c r="AM208" s="70" t="s">
        <v>260</v>
      </c>
      <c r="AN208" s="113" t="s">
        <v>2224</v>
      </c>
      <c r="AO208" s="111" t="s">
        <v>2225</v>
      </c>
      <c r="AP208" s="34" t="s">
        <v>228</v>
      </c>
      <c r="AQ208" s="109" t="s">
        <v>1164</v>
      </c>
      <c r="AR208" s="109"/>
    </row>
    <row r="209" spans="1:44" ht="76.5">
      <c r="A209" s="109" t="s">
        <v>1407</v>
      </c>
      <c r="B209" s="109" t="s">
        <v>20</v>
      </c>
      <c r="C209" s="109" t="s">
        <v>30</v>
      </c>
      <c r="D209" s="109" t="s">
        <v>1405</v>
      </c>
      <c r="E209" s="82" t="s">
        <v>1406</v>
      </c>
      <c r="F209" s="75" t="s">
        <v>273</v>
      </c>
      <c r="G209" s="83">
        <v>1003915053</v>
      </c>
      <c r="H209" s="47"/>
      <c r="I209" s="49"/>
      <c r="J209" s="49"/>
      <c r="K209" s="49"/>
      <c r="L209" s="35"/>
      <c r="M209" s="34"/>
      <c r="N209" s="34"/>
      <c r="O209" s="34"/>
      <c r="P209" s="110" t="s">
        <v>1248</v>
      </c>
      <c r="Q209" s="53">
        <v>43634</v>
      </c>
      <c r="R209" s="53">
        <v>43637</v>
      </c>
      <c r="S209" s="53">
        <v>43850</v>
      </c>
      <c r="T209" s="83">
        <v>210</v>
      </c>
      <c r="U209" s="142">
        <v>15750000</v>
      </c>
      <c r="V209" s="142">
        <v>2250000</v>
      </c>
      <c r="W209" s="144">
        <v>610</v>
      </c>
      <c r="X209" s="53">
        <v>43636</v>
      </c>
      <c r="Y209" s="144">
        <v>606</v>
      </c>
      <c r="Z209" s="75" t="s">
        <v>2219</v>
      </c>
      <c r="AA209" s="166">
        <v>1545</v>
      </c>
      <c r="AB209" s="75" t="s">
        <v>2220</v>
      </c>
      <c r="AC209" s="67"/>
      <c r="AD209" s="67"/>
      <c r="AE209" s="67"/>
      <c r="AF209" s="67"/>
      <c r="AG209" s="67"/>
      <c r="AH209" s="67"/>
      <c r="AI209" s="67"/>
      <c r="AJ209" s="67"/>
      <c r="AK209" s="67"/>
      <c r="AL209" s="69">
        <f t="shared" si="7"/>
        <v>15750000</v>
      </c>
      <c r="AM209" s="70" t="s">
        <v>260</v>
      </c>
      <c r="AN209" s="113" t="s">
        <v>2224</v>
      </c>
      <c r="AO209" s="111" t="s">
        <v>2225</v>
      </c>
      <c r="AP209" s="34" t="s">
        <v>228</v>
      </c>
      <c r="AQ209" s="109" t="s">
        <v>1164</v>
      </c>
      <c r="AR209" s="109"/>
    </row>
    <row r="210" spans="1:44" ht="127.5">
      <c r="A210" s="109" t="s">
        <v>1416</v>
      </c>
      <c r="B210" s="109" t="s">
        <v>20</v>
      </c>
      <c r="C210" s="109" t="s">
        <v>30</v>
      </c>
      <c r="D210" s="109" t="s">
        <v>1411</v>
      </c>
      <c r="E210" s="82" t="s">
        <v>1414</v>
      </c>
      <c r="F210" s="75" t="s">
        <v>273</v>
      </c>
      <c r="G210" s="83">
        <v>1004609805</v>
      </c>
      <c r="H210" s="47"/>
      <c r="I210" s="49"/>
      <c r="J210" s="49"/>
      <c r="K210" s="49"/>
      <c r="L210" s="35"/>
      <c r="M210" s="34"/>
      <c r="N210" s="34"/>
      <c r="O210" s="34"/>
      <c r="P210" s="110" t="s">
        <v>1267</v>
      </c>
      <c r="Q210" s="53">
        <v>43634</v>
      </c>
      <c r="R210" s="53">
        <v>43637</v>
      </c>
      <c r="S210" s="53">
        <v>43850</v>
      </c>
      <c r="T210" s="83">
        <v>210</v>
      </c>
      <c r="U210" s="142">
        <v>15750000</v>
      </c>
      <c r="V210" s="142">
        <v>2250000</v>
      </c>
      <c r="W210" s="144">
        <v>613</v>
      </c>
      <c r="X210" s="53">
        <v>43636</v>
      </c>
      <c r="Y210" s="144">
        <v>616</v>
      </c>
      <c r="Z210" s="75" t="s">
        <v>2219</v>
      </c>
      <c r="AA210" s="166">
        <v>1545</v>
      </c>
      <c r="AB210" s="75" t="s">
        <v>2220</v>
      </c>
      <c r="AC210" s="67"/>
      <c r="AD210" s="67"/>
      <c r="AE210" s="67"/>
      <c r="AF210" s="67"/>
      <c r="AG210" s="67"/>
      <c r="AH210" s="67"/>
      <c r="AI210" s="67"/>
      <c r="AJ210" s="67"/>
      <c r="AK210" s="67"/>
      <c r="AL210" s="69">
        <f t="shared" si="7"/>
        <v>15750000</v>
      </c>
      <c r="AM210" s="70" t="s">
        <v>260</v>
      </c>
      <c r="AN210" s="113" t="s">
        <v>1528</v>
      </c>
      <c r="AO210" s="111" t="s">
        <v>1530</v>
      </c>
      <c r="AP210" s="75" t="s">
        <v>228</v>
      </c>
      <c r="AQ210" s="109" t="s">
        <v>1164</v>
      </c>
      <c r="AR210" s="109"/>
    </row>
    <row r="211" spans="1:44" ht="76.5">
      <c r="A211" s="109" t="s">
        <v>2468</v>
      </c>
      <c r="B211" s="109" t="s">
        <v>20</v>
      </c>
      <c r="C211" s="109" t="s">
        <v>30</v>
      </c>
      <c r="D211" s="109" t="s">
        <v>1419</v>
      </c>
      <c r="E211" s="82" t="s">
        <v>1420</v>
      </c>
      <c r="F211" s="75" t="s">
        <v>273</v>
      </c>
      <c r="G211" s="83">
        <v>1026306652</v>
      </c>
      <c r="H211" s="47"/>
      <c r="I211" s="49"/>
      <c r="J211" s="49"/>
      <c r="K211" s="49"/>
      <c r="L211" s="35"/>
      <c r="M211" s="34"/>
      <c r="N211" s="34"/>
      <c r="O211" s="34"/>
      <c r="P211" s="110" t="s">
        <v>1248</v>
      </c>
      <c r="Q211" s="53">
        <v>43634</v>
      </c>
      <c r="R211" s="53">
        <v>43636</v>
      </c>
      <c r="S211" s="53">
        <v>43849</v>
      </c>
      <c r="T211" s="83">
        <v>210</v>
      </c>
      <c r="U211" s="142">
        <v>15750000</v>
      </c>
      <c r="V211" s="142">
        <v>2250000</v>
      </c>
      <c r="W211" s="144">
        <v>612</v>
      </c>
      <c r="X211" s="53">
        <v>43636</v>
      </c>
      <c r="Y211" s="144">
        <v>600</v>
      </c>
      <c r="Z211" s="75" t="s">
        <v>2219</v>
      </c>
      <c r="AA211" s="166">
        <v>1545</v>
      </c>
      <c r="AB211" s="75" t="s">
        <v>2220</v>
      </c>
      <c r="AC211" s="67"/>
      <c r="AD211" s="67"/>
      <c r="AE211" s="67"/>
      <c r="AF211" s="67"/>
      <c r="AG211" s="67"/>
      <c r="AH211" s="67"/>
      <c r="AI211" s="67"/>
      <c r="AJ211" s="67"/>
      <c r="AK211" s="67"/>
      <c r="AL211" s="69">
        <f t="shared" si="7"/>
        <v>15750000</v>
      </c>
      <c r="AM211" s="70" t="s">
        <v>260</v>
      </c>
      <c r="AN211" s="113" t="s">
        <v>2224</v>
      </c>
      <c r="AO211" s="111" t="s">
        <v>2225</v>
      </c>
      <c r="AP211" s="75" t="s">
        <v>228</v>
      </c>
      <c r="AQ211" s="109" t="s">
        <v>1164</v>
      </c>
      <c r="AR211" s="109"/>
    </row>
    <row r="212" spans="1:44" ht="127.5">
      <c r="A212" s="109" t="s">
        <v>1425</v>
      </c>
      <c r="B212" s="109" t="s">
        <v>20</v>
      </c>
      <c r="C212" s="109" t="s">
        <v>30</v>
      </c>
      <c r="D212" s="109" t="s">
        <v>1423</v>
      </c>
      <c r="E212" s="82" t="s">
        <v>1424</v>
      </c>
      <c r="F212" s="75" t="s">
        <v>273</v>
      </c>
      <c r="G212" s="83">
        <v>52987656</v>
      </c>
      <c r="H212" s="47"/>
      <c r="I212" s="49"/>
      <c r="J212" s="49"/>
      <c r="K212" s="49"/>
      <c r="L212" s="35"/>
      <c r="M212" s="34"/>
      <c r="N212" s="34"/>
      <c r="O212" s="34"/>
      <c r="P212" s="110" t="s">
        <v>1267</v>
      </c>
      <c r="Q212" s="53">
        <v>43634</v>
      </c>
      <c r="R212" s="53">
        <v>43636</v>
      </c>
      <c r="S212" s="53">
        <v>43849</v>
      </c>
      <c r="T212" s="83">
        <v>210</v>
      </c>
      <c r="U212" s="142">
        <v>15750000</v>
      </c>
      <c r="V212" s="142">
        <v>2250000</v>
      </c>
      <c r="W212" s="144">
        <v>616</v>
      </c>
      <c r="X212" s="53">
        <v>43636</v>
      </c>
      <c r="Y212" s="144">
        <v>613</v>
      </c>
      <c r="Z212" s="75" t="s">
        <v>2219</v>
      </c>
      <c r="AA212" s="166">
        <v>1545</v>
      </c>
      <c r="AB212" s="75" t="s">
        <v>2220</v>
      </c>
      <c r="AC212" s="67"/>
      <c r="AD212" s="67"/>
      <c r="AE212" s="67"/>
      <c r="AF212" s="67"/>
      <c r="AG212" s="67"/>
      <c r="AH212" s="67"/>
      <c r="AI212" s="67"/>
      <c r="AJ212" s="67"/>
      <c r="AK212" s="67"/>
      <c r="AL212" s="69">
        <f t="shared" si="7"/>
        <v>15750000</v>
      </c>
      <c r="AM212" s="70" t="s">
        <v>260</v>
      </c>
      <c r="AN212" s="113" t="s">
        <v>1528</v>
      </c>
      <c r="AO212" s="111" t="s">
        <v>1530</v>
      </c>
      <c r="AP212" s="34" t="s">
        <v>228</v>
      </c>
      <c r="AQ212" s="109" t="s">
        <v>1164</v>
      </c>
      <c r="AR212" s="109"/>
    </row>
    <row r="213" spans="1:44" ht="63.75">
      <c r="A213" s="109" t="s">
        <v>2483</v>
      </c>
      <c r="B213" s="109" t="s">
        <v>2485</v>
      </c>
      <c r="C213" s="109" t="s">
        <v>30</v>
      </c>
      <c r="D213" s="109" t="s">
        <v>2489</v>
      </c>
      <c r="E213" s="82" t="s">
        <v>1428</v>
      </c>
      <c r="F213" s="75" t="s">
        <v>123</v>
      </c>
      <c r="G213" s="83">
        <v>900810120</v>
      </c>
      <c r="H213" s="47"/>
      <c r="I213" s="49"/>
      <c r="J213" s="49"/>
      <c r="K213" s="49"/>
      <c r="L213" s="35"/>
      <c r="M213" s="34"/>
      <c r="N213" s="34"/>
      <c r="O213" s="34"/>
      <c r="P213" s="110" t="s">
        <v>2492</v>
      </c>
      <c r="Q213" s="53">
        <v>43636</v>
      </c>
      <c r="R213" s="53">
        <v>43637</v>
      </c>
      <c r="S213" s="53">
        <v>43666</v>
      </c>
      <c r="T213" s="83">
        <v>30</v>
      </c>
      <c r="U213" s="142">
        <v>14834300</v>
      </c>
      <c r="V213" s="142"/>
      <c r="W213" s="144">
        <v>617</v>
      </c>
      <c r="X213" s="53">
        <v>43636</v>
      </c>
      <c r="Y213" s="144">
        <v>621</v>
      </c>
      <c r="Z213" s="75" t="s">
        <v>2494</v>
      </c>
      <c r="AA213" s="166">
        <v>1550</v>
      </c>
      <c r="AB213" s="75" t="s">
        <v>1833</v>
      </c>
      <c r="AC213" s="67"/>
      <c r="AD213" s="67"/>
      <c r="AE213" s="67"/>
      <c r="AF213" s="67"/>
      <c r="AG213" s="67"/>
      <c r="AH213" s="67"/>
      <c r="AI213" s="67"/>
      <c r="AJ213" s="67"/>
      <c r="AK213" s="67"/>
      <c r="AL213" s="69">
        <f t="shared" si="7"/>
        <v>14834300</v>
      </c>
      <c r="AM213" s="111" t="s">
        <v>2497</v>
      </c>
      <c r="AN213" s="113" t="s">
        <v>2499</v>
      </c>
      <c r="AO213" s="111" t="s">
        <v>2500</v>
      </c>
      <c r="AP213" s="75" t="s">
        <v>228</v>
      </c>
      <c r="AQ213" s="109" t="s">
        <v>229</v>
      </c>
      <c r="AR213" s="109"/>
    </row>
    <row r="214" spans="1:44" ht="25.5" hidden="1">
      <c r="A214" s="109" t="s">
        <v>2502</v>
      </c>
      <c r="B214" s="109" t="s">
        <v>20</v>
      </c>
      <c r="C214" s="109" t="s">
        <v>2503</v>
      </c>
      <c r="D214" s="109" t="s">
        <v>800</v>
      </c>
      <c r="E214" s="82" t="s">
        <v>1430</v>
      </c>
      <c r="F214" s="75" t="s">
        <v>123</v>
      </c>
      <c r="G214" s="83"/>
      <c r="H214" s="47"/>
      <c r="I214" s="49"/>
      <c r="J214" s="49"/>
      <c r="K214" s="49"/>
      <c r="L214" s="35"/>
      <c r="M214" s="34"/>
      <c r="N214" s="34"/>
      <c r="O214" s="34"/>
      <c r="P214" s="110"/>
      <c r="Q214" s="53"/>
      <c r="R214" s="53"/>
      <c r="S214" s="53"/>
      <c r="T214" s="83"/>
      <c r="U214" s="142">
        <v>0</v>
      </c>
      <c r="V214" s="142"/>
      <c r="W214" s="144"/>
      <c r="X214" s="53"/>
      <c r="Y214" s="144"/>
      <c r="Z214" s="75"/>
      <c r="AA214" s="166"/>
      <c r="AB214" s="75"/>
      <c r="AC214" s="67"/>
      <c r="AD214" s="67"/>
      <c r="AE214" s="67"/>
      <c r="AF214" s="67"/>
      <c r="AG214" s="67"/>
      <c r="AH214" s="67"/>
      <c r="AI214" s="67"/>
      <c r="AJ214" s="67"/>
      <c r="AK214" s="67"/>
      <c r="AL214" s="69">
        <f t="shared" si="7"/>
        <v>0</v>
      </c>
      <c r="AM214" s="70"/>
      <c r="AN214" s="113" t="s">
        <v>239</v>
      </c>
      <c r="AO214" s="111"/>
      <c r="AP214" s="75"/>
      <c r="AQ214" s="109" t="s">
        <v>1164</v>
      </c>
      <c r="AR214" s="109"/>
    </row>
    <row r="215" spans="1:44" ht="63.75">
      <c r="A215" s="109" t="s">
        <v>2505</v>
      </c>
      <c r="B215" s="32" t="s">
        <v>1127</v>
      </c>
      <c r="C215" s="109" t="s">
        <v>1128</v>
      </c>
      <c r="D215" s="109" t="s">
        <v>2507</v>
      </c>
      <c r="E215" s="82" t="s">
        <v>2508</v>
      </c>
      <c r="F215" s="75" t="s">
        <v>123</v>
      </c>
      <c r="G215" s="83">
        <v>830016004</v>
      </c>
      <c r="H215" s="47"/>
      <c r="I215" s="49"/>
      <c r="J215" s="49"/>
      <c r="K215" s="49"/>
      <c r="L215" s="35"/>
      <c r="M215" s="34"/>
      <c r="N215" s="34"/>
      <c r="O215" s="34"/>
      <c r="P215" s="110" t="s">
        <v>1131</v>
      </c>
      <c r="Q215" s="53">
        <v>43655</v>
      </c>
      <c r="R215" s="53">
        <v>43664</v>
      </c>
      <c r="S215" s="53">
        <v>43755</v>
      </c>
      <c r="T215" s="83">
        <v>210</v>
      </c>
      <c r="U215" s="142">
        <v>371989300</v>
      </c>
      <c r="V215" s="142"/>
      <c r="W215" s="144"/>
      <c r="X215" s="53"/>
      <c r="Y215" s="144"/>
      <c r="Z215" s="75"/>
      <c r="AA215" s="166"/>
      <c r="AB215" s="75"/>
      <c r="AC215" s="67"/>
      <c r="AD215" s="67"/>
      <c r="AE215" s="67"/>
      <c r="AF215" s="67"/>
      <c r="AG215" s="67"/>
      <c r="AH215" s="67"/>
      <c r="AI215" s="67"/>
      <c r="AJ215" s="67"/>
      <c r="AK215" s="67"/>
      <c r="AL215" s="69">
        <f t="shared" si="7"/>
        <v>371989300</v>
      </c>
      <c r="AM215" s="111" t="s">
        <v>2515</v>
      </c>
      <c r="AN215" s="113" t="s">
        <v>99</v>
      </c>
      <c r="AO215" s="111" t="s">
        <v>382</v>
      </c>
      <c r="AP215" s="34" t="s">
        <v>228</v>
      </c>
      <c r="AQ215" s="109" t="s">
        <v>229</v>
      </c>
      <c r="AR215" s="109"/>
    </row>
    <row r="216" spans="1:44" ht="165.75">
      <c r="A216" s="109" t="s">
        <v>2520</v>
      </c>
      <c r="B216" s="109" t="s">
        <v>20</v>
      </c>
      <c r="C216" s="109" t="s">
        <v>2522</v>
      </c>
      <c r="D216" s="109">
        <v>0</v>
      </c>
      <c r="E216" s="82" t="s">
        <v>2524</v>
      </c>
      <c r="F216" s="75" t="s">
        <v>123</v>
      </c>
      <c r="G216" s="83">
        <v>52233940</v>
      </c>
      <c r="H216" s="47"/>
      <c r="I216" s="49"/>
      <c r="J216" s="49"/>
      <c r="K216" s="49"/>
      <c r="L216" s="35"/>
      <c r="M216" s="34"/>
      <c r="N216" s="34"/>
      <c r="O216" s="34"/>
      <c r="P216" s="110" t="s">
        <v>2526</v>
      </c>
      <c r="Q216" s="53">
        <v>43662</v>
      </c>
      <c r="R216" s="53">
        <v>43662</v>
      </c>
      <c r="S216" s="53">
        <v>44758</v>
      </c>
      <c r="T216" s="83">
        <f t="shared" ref="T216:T274" si="8">360*3</f>
        <v>1080</v>
      </c>
      <c r="U216" s="142">
        <v>0</v>
      </c>
      <c r="V216" s="142"/>
      <c r="W216" s="144"/>
      <c r="X216" s="53"/>
      <c r="Y216" s="144"/>
      <c r="Z216" s="75"/>
      <c r="AA216" s="166"/>
      <c r="AB216" s="75"/>
      <c r="AC216" s="67"/>
      <c r="AD216" s="67"/>
      <c r="AE216" s="67"/>
      <c r="AF216" s="67"/>
      <c r="AG216" s="67"/>
      <c r="AH216" s="67"/>
      <c r="AI216" s="67"/>
      <c r="AJ216" s="67"/>
      <c r="AK216" s="67"/>
      <c r="AL216" s="69">
        <f t="shared" si="7"/>
        <v>0</v>
      </c>
      <c r="AM216" s="111" t="s">
        <v>2535</v>
      </c>
      <c r="AN216" s="81" t="s">
        <v>691</v>
      </c>
      <c r="AO216" s="111" t="s">
        <v>2537</v>
      </c>
      <c r="AP216" s="34" t="s">
        <v>228</v>
      </c>
      <c r="AQ216" s="109" t="s">
        <v>229</v>
      </c>
      <c r="AR216" s="109" t="s">
        <v>2539</v>
      </c>
    </row>
    <row r="217" spans="1:44" ht="165.75">
      <c r="A217" s="109" t="s">
        <v>2541</v>
      </c>
      <c r="B217" s="109" t="s">
        <v>20</v>
      </c>
      <c r="C217" s="109" t="s">
        <v>2522</v>
      </c>
      <c r="D217" s="109">
        <v>0</v>
      </c>
      <c r="E217" s="82" t="s">
        <v>2542</v>
      </c>
      <c r="F217" s="75" t="s">
        <v>123</v>
      </c>
      <c r="G217" s="83" t="s">
        <v>2543</v>
      </c>
      <c r="H217" s="47"/>
      <c r="I217" s="49"/>
      <c r="J217" s="49"/>
      <c r="K217" s="49"/>
      <c r="L217" s="35"/>
      <c r="M217" s="34"/>
      <c r="N217" s="34"/>
      <c r="O217" s="34"/>
      <c r="P217" s="110" t="s">
        <v>2526</v>
      </c>
      <c r="Q217" s="53">
        <v>43662</v>
      </c>
      <c r="R217" s="53">
        <v>43662</v>
      </c>
      <c r="S217" s="53">
        <v>44758</v>
      </c>
      <c r="T217" s="83">
        <f t="shared" si="8"/>
        <v>1080</v>
      </c>
      <c r="U217" s="142">
        <v>0</v>
      </c>
      <c r="V217" s="142"/>
      <c r="W217" s="144"/>
      <c r="X217" s="53"/>
      <c r="Y217" s="144"/>
      <c r="Z217" s="75"/>
      <c r="AA217" s="166"/>
      <c r="AB217" s="75"/>
      <c r="AC217" s="67"/>
      <c r="AD217" s="67"/>
      <c r="AE217" s="67"/>
      <c r="AF217" s="67"/>
      <c r="AG217" s="67"/>
      <c r="AH217" s="67"/>
      <c r="AI217" s="67"/>
      <c r="AJ217" s="67"/>
      <c r="AK217" s="67"/>
      <c r="AL217" s="69">
        <f t="shared" si="7"/>
        <v>0</v>
      </c>
      <c r="AM217" s="111" t="s">
        <v>2535</v>
      </c>
      <c r="AN217" s="81" t="s">
        <v>691</v>
      </c>
      <c r="AO217" s="111" t="s">
        <v>2537</v>
      </c>
      <c r="AP217" s="34" t="s">
        <v>228</v>
      </c>
      <c r="AQ217" s="109" t="s">
        <v>229</v>
      </c>
      <c r="AR217" s="109" t="s">
        <v>2539</v>
      </c>
    </row>
    <row r="218" spans="1:44" ht="165.75">
      <c r="A218" s="109" t="s">
        <v>2549</v>
      </c>
      <c r="B218" s="109" t="s">
        <v>20</v>
      </c>
      <c r="C218" s="109" t="s">
        <v>2522</v>
      </c>
      <c r="D218" s="109">
        <v>0</v>
      </c>
      <c r="E218" s="82" t="s">
        <v>2550</v>
      </c>
      <c r="F218" s="75" t="s">
        <v>123</v>
      </c>
      <c r="G218" s="83">
        <v>12271069</v>
      </c>
      <c r="H218" s="47"/>
      <c r="I218" s="49"/>
      <c r="J218" s="49"/>
      <c r="K218" s="49"/>
      <c r="L218" s="35"/>
      <c r="M218" s="34"/>
      <c r="N218" s="34"/>
      <c r="O218" s="34"/>
      <c r="P218" s="110" t="s">
        <v>2526</v>
      </c>
      <c r="Q218" s="53">
        <v>43662</v>
      </c>
      <c r="R218" s="53">
        <v>43662</v>
      </c>
      <c r="S218" s="53">
        <v>44758</v>
      </c>
      <c r="T218" s="83">
        <f t="shared" si="8"/>
        <v>1080</v>
      </c>
      <c r="U218" s="142">
        <v>0</v>
      </c>
      <c r="V218" s="142"/>
      <c r="W218" s="144"/>
      <c r="X218" s="53"/>
      <c r="Y218" s="144"/>
      <c r="Z218" s="75"/>
      <c r="AA218" s="166"/>
      <c r="AB218" s="75"/>
      <c r="AC218" s="67"/>
      <c r="AD218" s="67"/>
      <c r="AE218" s="67"/>
      <c r="AF218" s="67"/>
      <c r="AG218" s="67"/>
      <c r="AH218" s="67"/>
      <c r="AI218" s="67"/>
      <c r="AJ218" s="67"/>
      <c r="AK218" s="67"/>
      <c r="AL218" s="69">
        <f t="shared" si="7"/>
        <v>0</v>
      </c>
      <c r="AM218" s="111" t="s">
        <v>2535</v>
      </c>
      <c r="AN218" s="81" t="s">
        <v>691</v>
      </c>
      <c r="AO218" s="111" t="s">
        <v>2537</v>
      </c>
      <c r="AP218" s="34" t="s">
        <v>228</v>
      </c>
      <c r="AQ218" s="109" t="s">
        <v>229</v>
      </c>
      <c r="AR218" s="109" t="s">
        <v>2539</v>
      </c>
    </row>
    <row r="219" spans="1:44" ht="165.75">
      <c r="A219" s="109" t="s">
        <v>2558</v>
      </c>
      <c r="B219" s="109" t="s">
        <v>20</v>
      </c>
      <c r="C219" s="109" t="s">
        <v>2522</v>
      </c>
      <c r="D219" s="109">
        <v>0</v>
      </c>
      <c r="E219" s="82" t="s">
        <v>2560</v>
      </c>
      <c r="F219" s="75" t="s">
        <v>273</v>
      </c>
      <c r="G219" s="83">
        <v>4167007</v>
      </c>
      <c r="H219" s="47"/>
      <c r="I219" s="49"/>
      <c r="J219" s="49"/>
      <c r="K219" s="49"/>
      <c r="L219" s="35"/>
      <c r="M219" s="34"/>
      <c r="N219" s="34"/>
      <c r="O219" s="34"/>
      <c r="P219" s="110" t="s">
        <v>2526</v>
      </c>
      <c r="Q219" s="53">
        <v>43662</v>
      </c>
      <c r="R219" s="53">
        <v>43662</v>
      </c>
      <c r="S219" s="53">
        <v>44758</v>
      </c>
      <c r="T219" s="83">
        <f t="shared" si="8"/>
        <v>1080</v>
      </c>
      <c r="U219" s="142">
        <v>0</v>
      </c>
      <c r="V219" s="142"/>
      <c r="W219" s="144"/>
      <c r="X219" s="53"/>
      <c r="Y219" s="144"/>
      <c r="Z219" s="75"/>
      <c r="AA219" s="166"/>
      <c r="AB219" s="75"/>
      <c r="AC219" s="67"/>
      <c r="AD219" s="67"/>
      <c r="AE219" s="67"/>
      <c r="AF219" s="67"/>
      <c r="AG219" s="67"/>
      <c r="AH219" s="67"/>
      <c r="AI219" s="67"/>
      <c r="AJ219" s="67"/>
      <c r="AK219" s="67"/>
      <c r="AL219" s="69">
        <f t="shared" si="7"/>
        <v>0</v>
      </c>
      <c r="AM219" s="111" t="s">
        <v>2535</v>
      </c>
      <c r="AN219" s="81" t="s">
        <v>691</v>
      </c>
      <c r="AO219" s="111" t="s">
        <v>2537</v>
      </c>
      <c r="AP219" s="34" t="s">
        <v>228</v>
      </c>
      <c r="AQ219" s="109" t="s">
        <v>229</v>
      </c>
      <c r="AR219" s="109" t="s">
        <v>2539</v>
      </c>
    </row>
    <row r="220" spans="1:44" ht="165.75">
      <c r="A220" s="109" t="s">
        <v>2567</v>
      </c>
      <c r="B220" s="109" t="s">
        <v>20</v>
      </c>
      <c r="C220" s="109" t="s">
        <v>2522</v>
      </c>
      <c r="D220" s="109">
        <v>0</v>
      </c>
      <c r="E220" s="82" t="s">
        <v>2568</v>
      </c>
      <c r="F220" s="75" t="s">
        <v>123</v>
      </c>
      <c r="G220" s="83">
        <v>79637330</v>
      </c>
      <c r="H220" s="47"/>
      <c r="I220" s="49"/>
      <c r="J220" s="49"/>
      <c r="K220" s="49"/>
      <c r="L220" s="35"/>
      <c r="M220" s="34"/>
      <c r="N220" s="34"/>
      <c r="O220" s="34"/>
      <c r="P220" s="110" t="s">
        <v>2526</v>
      </c>
      <c r="Q220" s="53">
        <v>43662</v>
      </c>
      <c r="R220" s="53">
        <v>43662</v>
      </c>
      <c r="S220" s="53">
        <v>44758</v>
      </c>
      <c r="T220" s="83">
        <f t="shared" si="8"/>
        <v>1080</v>
      </c>
      <c r="U220" s="142">
        <v>0</v>
      </c>
      <c r="V220" s="142"/>
      <c r="W220" s="144"/>
      <c r="X220" s="53"/>
      <c r="Y220" s="144"/>
      <c r="Z220" s="75"/>
      <c r="AA220" s="166"/>
      <c r="AB220" s="75"/>
      <c r="AC220" s="67"/>
      <c r="AD220" s="67"/>
      <c r="AE220" s="67"/>
      <c r="AF220" s="67"/>
      <c r="AG220" s="67"/>
      <c r="AH220" s="67"/>
      <c r="AI220" s="67"/>
      <c r="AJ220" s="67"/>
      <c r="AK220" s="67"/>
      <c r="AL220" s="69">
        <f t="shared" si="7"/>
        <v>0</v>
      </c>
      <c r="AM220" s="111" t="s">
        <v>2535</v>
      </c>
      <c r="AN220" s="81" t="s">
        <v>691</v>
      </c>
      <c r="AO220" s="111" t="s">
        <v>2537</v>
      </c>
      <c r="AP220" s="34" t="s">
        <v>228</v>
      </c>
      <c r="AQ220" s="109" t="s">
        <v>229</v>
      </c>
      <c r="AR220" s="109" t="s">
        <v>2539</v>
      </c>
    </row>
    <row r="221" spans="1:44" ht="165.75">
      <c r="A221" s="109" t="s">
        <v>2575</v>
      </c>
      <c r="B221" s="109" t="s">
        <v>20</v>
      </c>
      <c r="C221" s="109" t="s">
        <v>2522</v>
      </c>
      <c r="D221" s="109">
        <v>0</v>
      </c>
      <c r="E221" s="82" t="s">
        <v>2576</v>
      </c>
      <c r="F221" s="75" t="s">
        <v>123</v>
      </c>
      <c r="G221" s="83">
        <v>17163225</v>
      </c>
      <c r="H221" s="47"/>
      <c r="I221" s="49"/>
      <c r="J221" s="49"/>
      <c r="K221" s="49"/>
      <c r="L221" s="35"/>
      <c r="M221" s="34"/>
      <c r="N221" s="34"/>
      <c r="O221" s="34"/>
      <c r="P221" s="110" t="s">
        <v>2526</v>
      </c>
      <c r="Q221" s="53">
        <v>43662</v>
      </c>
      <c r="R221" s="53">
        <v>43662</v>
      </c>
      <c r="S221" s="53">
        <v>44758</v>
      </c>
      <c r="T221" s="83">
        <f t="shared" si="8"/>
        <v>1080</v>
      </c>
      <c r="U221" s="142">
        <v>0</v>
      </c>
      <c r="V221" s="142"/>
      <c r="W221" s="144"/>
      <c r="X221" s="53"/>
      <c r="Y221" s="144"/>
      <c r="Z221" s="75"/>
      <c r="AA221" s="166"/>
      <c r="AB221" s="75"/>
      <c r="AC221" s="67"/>
      <c r="AD221" s="67"/>
      <c r="AE221" s="67"/>
      <c r="AF221" s="67"/>
      <c r="AG221" s="67"/>
      <c r="AH221" s="67"/>
      <c r="AI221" s="67"/>
      <c r="AJ221" s="67"/>
      <c r="AK221" s="67"/>
      <c r="AL221" s="69">
        <f t="shared" si="7"/>
        <v>0</v>
      </c>
      <c r="AM221" s="111" t="s">
        <v>2535</v>
      </c>
      <c r="AN221" s="81" t="s">
        <v>691</v>
      </c>
      <c r="AO221" s="111" t="s">
        <v>2537</v>
      </c>
      <c r="AP221" s="34" t="s">
        <v>228</v>
      </c>
      <c r="AQ221" s="109" t="s">
        <v>229</v>
      </c>
      <c r="AR221" s="109" t="s">
        <v>2539</v>
      </c>
    </row>
    <row r="222" spans="1:44" ht="165.75">
      <c r="A222" s="109" t="s">
        <v>2586</v>
      </c>
      <c r="B222" s="109" t="s">
        <v>20</v>
      </c>
      <c r="C222" s="109" t="s">
        <v>2522</v>
      </c>
      <c r="D222" s="109">
        <v>0</v>
      </c>
      <c r="E222" s="82" t="s">
        <v>2590</v>
      </c>
      <c r="F222" s="75" t="s">
        <v>123</v>
      </c>
      <c r="G222" s="83" t="s">
        <v>2591</v>
      </c>
      <c r="H222" s="47"/>
      <c r="I222" s="49"/>
      <c r="J222" s="49"/>
      <c r="K222" s="49"/>
      <c r="L222" s="35"/>
      <c r="M222" s="34"/>
      <c r="N222" s="34"/>
      <c r="O222" s="34"/>
      <c r="P222" s="110" t="s">
        <v>2526</v>
      </c>
      <c r="Q222" s="53">
        <v>43662</v>
      </c>
      <c r="R222" s="53">
        <v>43662</v>
      </c>
      <c r="S222" s="53">
        <v>44758</v>
      </c>
      <c r="T222" s="83">
        <f t="shared" si="8"/>
        <v>1080</v>
      </c>
      <c r="U222" s="142">
        <v>0</v>
      </c>
      <c r="V222" s="142"/>
      <c r="W222" s="144"/>
      <c r="X222" s="53"/>
      <c r="Y222" s="144"/>
      <c r="Z222" s="75"/>
      <c r="AA222" s="166"/>
      <c r="AB222" s="75"/>
      <c r="AC222" s="67"/>
      <c r="AD222" s="67"/>
      <c r="AE222" s="67"/>
      <c r="AF222" s="67"/>
      <c r="AG222" s="67"/>
      <c r="AH222" s="67"/>
      <c r="AI222" s="67"/>
      <c r="AJ222" s="67"/>
      <c r="AK222" s="67"/>
      <c r="AL222" s="69">
        <f t="shared" si="7"/>
        <v>0</v>
      </c>
      <c r="AM222" s="111" t="s">
        <v>2535</v>
      </c>
      <c r="AN222" s="81" t="s">
        <v>691</v>
      </c>
      <c r="AO222" s="111" t="s">
        <v>2537</v>
      </c>
      <c r="AP222" s="34" t="s">
        <v>228</v>
      </c>
      <c r="AQ222" s="109" t="s">
        <v>229</v>
      </c>
      <c r="AR222" s="109" t="s">
        <v>2539</v>
      </c>
    </row>
    <row r="223" spans="1:44" ht="165.75">
      <c r="A223" s="109" t="s">
        <v>2595</v>
      </c>
      <c r="B223" s="109" t="s">
        <v>20</v>
      </c>
      <c r="C223" s="109" t="s">
        <v>2522</v>
      </c>
      <c r="D223" s="109">
        <v>0</v>
      </c>
      <c r="E223" s="82" t="s">
        <v>2596</v>
      </c>
      <c r="F223" s="75" t="s">
        <v>123</v>
      </c>
      <c r="G223" s="83" t="s">
        <v>2597</v>
      </c>
      <c r="H223" s="47"/>
      <c r="I223" s="49"/>
      <c r="J223" s="49"/>
      <c r="K223" s="49"/>
      <c r="L223" s="35"/>
      <c r="M223" s="34"/>
      <c r="N223" s="34"/>
      <c r="O223" s="34"/>
      <c r="P223" s="110" t="s">
        <v>2526</v>
      </c>
      <c r="Q223" s="53">
        <v>43662</v>
      </c>
      <c r="R223" s="53">
        <v>43662</v>
      </c>
      <c r="S223" s="53">
        <v>44758</v>
      </c>
      <c r="T223" s="83">
        <f t="shared" si="8"/>
        <v>1080</v>
      </c>
      <c r="U223" s="142">
        <v>0</v>
      </c>
      <c r="V223" s="142"/>
      <c r="W223" s="144"/>
      <c r="X223" s="53"/>
      <c r="Y223" s="144"/>
      <c r="Z223" s="75"/>
      <c r="AA223" s="166"/>
      <c r="AB223" s="75"/>
      <c r="AC223" s="67"/>
      <c r="AD223" s="67"/>
      <c r="AE223" s="67"/>
      <c r="AF223" s="67"/>
      <c r="AG223" s="67"/>
      <c r="AH223" s="67"/>
      <c r="AI223" s="67"/>
      <c r="AJ223" s="67"/>
      <c r="AK223" s="67"/>
      <c r="AL223" s="69">
        <f t="shared" si="7"/>
        <v>0</v>
      </c>
      <c r="AM223" s="111" t="s">
        <v>2535</v>
      </c>
      <c r="AN223" s="81" t="s">
        <v>691</v>
      </c>
      <c r="AO223" s="111" t="s">
        <v>2537</v>
      </c>
      <c r="AP223" s="34" t="s">
        <v>228</v>
      </c>
      <c r="AQ223" s="109" t="s">
        <v>229</v>
      </c>
      <c r="AR223" s="109" t="s">
        <v>2539</v>
      </c>
    </row>
    <row r="224" spans="1:44" ht="165.75">
      <c r="A224" s="109" t="s">
        <v>2606</v>
      </c>
      <c r="B224" s="109" t="s">
        <v>20</v>
      </c>
      <c r="C224" s="109" t="s">
        <v>2522</v>
      </c>
      <c r="D224" s="109">
        <v>0</v>
      </c>
      <c r="E224" s="82" t="s">
        <v>2608</v>
      </c>
      <c r="F224" s="75" t="s">
        <v>123</v>
      </c>
      <c r="G224" s="83">
        <v>39721934</v>
      </c>
      <c r="H224" s="47"/>
      <c r="I224" s="49"/>
      <c r="J224" s="49"/>
      <c r="K224" s="49"/>
      <c r="L224" s="35"/>
      <c r="M224" s="34"/>
      <c r="N224" s="34"/>
      <c r="O224" s="34"/>
      <c r="P224" s="110" t="s">
        <v>2526</v>
      </c>
      <c r="Q224" s="53">
        <v>43662</v>
      </c>
      <c r="R224" s="53">
        <v>43662</v>
      </c>
      <c r="S224" s="53">
        <v>44758</v>
      </c>
      <c r="T224" s="83">
        <f t="shared" si="8"/>
        <v>1080</v>
      </c>
      <c r="U224" s="142">
        <v>0</v>
      </c>
      <c r="V224" s="142"/>
      <c r="W224" s="144"/>
      <c r="X224" s="53"/>
      <c r="Y224" s="144"/>
      <c r="Z224" s="75"/>
      <c r="AA224" s="166"/>
      <c r="AB224" s="75"/>
      <c r="AC224" s="67"/>
      <c r="AD224" s="67"/>
      <c r="AE224" s="67"/>
      <c r="AF224" s="67"/>
      <c r="AG224" s="67"/>
      <c r="AH224" s="67"/>
      <c r="AI224" s="67"/>
      <c r="AJ224" s="67"/>
      <c r="AK224" s="67"/>
      <c r="AL224" s="69">
        <f t="shared" si="7"/>
        <v>0</v>
      </c>
      <c r="AM224" s="111" t="s">
        <v>2535</v>
      </c>
      <c r="AN224" s="81" t="s">
        <v>691</v>
      </c>
      <c r="AO224" s="111" t="s">
        <v>2537</v>
      </c>
      <c r="AP224" s="34" t="s">
        <v>228</v>
      </c>
      <c r="AQ224" s="109" t="s">
        <v>229</v>
      </c>
      <c r="AR224" s="109" t="s">
        <v>2539</v>
      </c>
    </row>
    <row r="225" spans="1:44" ht="165.75">
      <c r="A225" s="109" t="s">
        <v>2612</v>
      </c>
      <c r="B225" s="109" t="s">
        <v>20</v>
      </c>
      <c r="C225" s="109" t="s">
        <v>2522</v>
      </c>
      <c r="D225" s="109">
        <v>0</v>
      </c>
      <c r="E225" s="82" t="s">
        <v>2613</v>
      </c>
      <c r="F225" s="75" t="s">
        <v>123</v>
      </c>
      <c r="G225" s="83">
        <v>3030485</v>
      </c>
      <c r="H225" s="47"/>
      <c r="I225" s="49"/>
      <c r="J225" s="49"/>
      <c r="K225" s="49"/>
      <c r="L225" s="35"/>
      <c r="M225" s="34"/>
      <c r="N225" s="34"/>
      <c r="O225" s="34"/>
      <c r="P225" s="110" t="s">
        <v>2526</v>
      </c>
      <c r="Q225" s="53">
        <v>43662</v>
      </c>
      <c r="R225" s="53">
        <v>43662</v>
      </c>
      <c r="S225" s="53">
        <v>44758</v>
      </c>
      <c r="T225" s="83">
        <f t="shared" si="8"/>
        <v>1080</v>
      </c>
      <c r="U225" s="142">
        <v>0</v>
      </c>
      <c r="V225" s="142"/>
      <c r="W225" s="144"/>
      <c r="X225" s="53"/>
      <c r="Y225" s="144"/>
      <c r="Z225" s="75"/>
      <c r="AA225" s="166"/>
      <c r="AB225" s="75"/>
      <c r="AC225" s="67"/>
      <c r="AD225" s="67"/>
      <c r="AE225" s="67"/>
      <c r="AF225" s="67"/>
      <c r="AG225" s="67"/>
      <c r="AH225" s="67"/>
      <c r="AI225" s="67"/>
      <c r="AJ225" s="67"/>
      <c r="AK225" s="67"/>
      <c r="AL225" s="69">
        <f t="shared" si="7"/>
        <v>0</v>
      </c>
      <c r="AM225" s="111" t="s">
        <v>2535</v>
      </c>
      <c r="AN225" s="81" t="s">
        <v>691</v>
      </c>
      <c r="AO225" s="111" t="s">
        <v>2537</v>
      </c>
      <c r="AP225" s="34" t="s">
        <v>228</v>
      </c>
      <c r="AQ225" s="109" t="s">
        <v>229</v>
      </c>
      <c r="AR225" s="109" t="s">
        <v>2539</v>
      </c>
    </row>
    <row r="226" spans="1:44" ht="165.75">
      <c r="A226" s="109" t="s">
        <v>2625</v>
      </c>
      <c r="B226" s="109" t="s">
        <v>20</v>
      </c>
      <c r="C226" s="109" t="s">
        <v>2522</v>
      </c>
      <c r="D226" s="109">
        <v>0</v>
      </c>
      <c r="E226" s="82" t="s">
        <v>2627</v>
      </c>
      <c r="F226" s="75" t="s">
        <v>123</v>
      </c>
      <c r="G226" s="83" t="s">
        <v>2628</v>
      </c>
      <c r="H226" s="47"/>
      <c r="I226" s="49"/>
      <c r="J226" s="49"/>
      <c r="K226" s="49"/>
      <c r="L226" s="35"/>
      <c r="M226" s="34"/>
      <c r="N226" s="34"/>
      <c r="O226" s="34"/>
      <c r="P226" s="110" t="s">
        <v>2526</v>
      </c>
      <c r="Q226" s="53">
        <v>43662</v>
      </c>
      <c r="R226" s="53">
        <v>43662</v>
      </c>
      <c r="S226" s="53">
        <v>44758</v>
      </c>
      <c r="T226" s="83">
        <f t="shared" si="8"/>
        <v>1080</v>
      </c>
      <c r="U226" s="142">
        <v>0</v>
      </c>
      <c r="V226" s="142"/>
      <c r="W226" s="144"/>
      <c r="X226" s="53"/>
      <c r="Y226" s="144"/>
      <c r="Z226" s="75"/>
      <c r="AA226" s="166"/>
      <c r="AB226" s="75"/>
      <c r="AC226" s="67"/>
      <c r="AD226" s="67"/>
      <c r="AE226" s="67"/>
      <c r="AF226" s="67"/>
      <c r="AG226" s="67"/>
      <c r="AH226" s="67"/>
      <c r="AI226" s="67"/>
      <c r="AJ226" s="67"/>
      <c r="AK226" s="67"/>
      <c r="AL226" s="69">
        <f t="shared" si="7"/>
        <v>0</v>
      </c>
      <c r="AM226" s="111" t="s">
        <v>2535</v>
      </c>
      <c r="AN226" s="81" t="s">
        <v>691</v>
      </c>
      <c r="AO226" s="111" t="s">
        <v>2537</v>
      </c>
      <c r="AP226" s="34" t="s">
        <v>228</v>
      </c>
      <c r="AQ226" s="109" t="s">
        <v>229</v>
      </c>
      <c r="AR226" s="109" t="s">
        <v>2539</v>
      </c>
    </row>
    <row r="227" spans="1:44" ht="165.75">
      <c r="A227" s="109" t="s">
        <v>2634</v>
      </c>
      <c r="B227" s="109" t="s">
        <v>20</v>
      </c>
      <c r="C227" s="109" t="s">
        <v>2522</v>
      </c>
      <c r="D227" s="109">
        <v>0</v>
      </c>
      <c r="E227" s="82" t="s">
        <v>2635</v>
      </c>
      <c r="F227" s="75" t="s">
        <v>123</v>
      </c>
      <c r="G227" s="83">
        <v>51954621</v>
      </c>
      <c r="H227" s="47"/>
      <c r="I227" s="49"/>
      <c r="J227" s="49"/>
      <c r="K227" s="49"/>
      <c r="L227" s="35"/>
      <c r="M227" s="34"/>
      <c r="N227" s="34"/>
      <c r="O227" s="34"/>
      <c r="P227" s="110" t="s">
        <v>2526</v>
      </c>
      <c r="Q227" s="53">
        <v>43662</v>
      </c>
      <c r="R227" s="53">
        <v>43662</v>
      </c>
      <c r="S227" s="53">
        <v>44758</v>
      </c>
      <c r="T227" s="83">
        <f t="shared" si="8"/>
        <v>1080</v>
      </c>
      <c r="U227" s="142">
        <v>0</v>
      </c>
      <c r="V227" s="142"/>
      <c r="W227" s="144"/>
      <c r="X227" s="53"/>
      <c r="Y227" s="144"/>
      <c r="Z227" s="75"/>
      <c r="AA227" s="166"/>
      <c r="AB227" s="75"/>
      <c r="AC227" s="67"/>
      <c r="AD227" s="67"/>
      <c r="AE227" s="67"/>
      <c r="AF227" s="67"/>
      <c r="AG227" s="67"/>
      <c r="AH227" s="67"/>
      <c r="AI227" s="67"/>
      <c r="AJ227" s="67"/>
      <c r="AK227" s="67"/>
      <c r="AL227" s="69">
        <f t="shared" si="7"/>
        <v>0</v>
      </c>
      <c r="AM227" s="111" t="s">
        <v>2535</v>
      </c>
      <c r="AN227" s="81" t="s">
        <v>691</v>
      </c>
      <c r="AO227" s="111" t="s">
        <v>2537</v>
      </c>
      <c r="AP227" s="34" t="s">
        <v>228</v>
      </c>
      <c r="AQ227" s="109" t="s">
        <v>229</v>
      </c>
      <c r="AR227" s="109" t="s">
        <v>2539</v>
      </c>
    </row>
    <row r="228" spans="1:44" ht="165.75">
      <c r="A228" s="109" t="s">
        <v>2636</v>
      </c>
      <c r="B228" s="109" t="s">
        <v>20</v>
      </c>
      <c r="C228" s="109" t="s">
        <v>2522</v>
      </c>
      <c r="D228" s="109">
        <v>0</v>
      </c>
      <c r="E228" s="82" t="s">
        <v>2638</v>
      </c>
      <c r="F228" s="75" t="s">
        <v>123</v>
      </c>
      <c r="G228" s="83">
        <v>20632322</v>
      </c>
      <c r="H228" s="47"/>
      <c r="I228" s="49"/>
      <c r="J228" s="49"/>
      <c r="K228" s="49"/>
      <c r="L228" s="35"/>
      <c r="M228" s="34"/>
      <c r="N228" s="34"/>
      <c r="O228" s="34"/>
      <c r="P228" s="110" t="s">
        <v>2526</v>
      </c>
      <c r="Q228" s="53">
        <v>43662</v>
      </c>
      <c r="R228" s="53">
        <v>43662</v>
      </c>
      <c r="S228" s="53">
        <v>44758</v>
      </c>
      <c r="T228" s="83">
        <f t="shared" si="8"/>
        <v>1080</v>
      </c>
      <c r="U228" s="142">
        <v>0</v>
      </c>
      <c r="V228" s="142"/>
      <c r="W228" s="144"/>
      <c r="X228" s="53"/>
      <c r="Y228" s="144"/>
      <c r="Z228" s="75"/>
      <c r="AA228" s="166"/>
      <c r="AB228" s="75"/>
      <c r="AC228" s="67"/>
      <c r="AD228" s="67"/>
      <c r="AE228" s="67"/>
      <c r="AF228" s="67"/>
      <c r="AG228" s="67"/>
      <c r="AH228" s="67"/>
      <c r="AI228" s="67"/>
      <c r="AJ228" s="67"/>
      <c r="AK228" s="67"/>
      <c r="AL228" s="69">
        <f t="shared" si="7"/>
        <v>0</v>
      </c>
      <c r="AM228" s="111" t="s">
        <v>2535</v>
      </c>
      <c r="AN228" s="81" t="s">
        <v>691</v>
      </c>
      <c r="AO228" s="111" t="s">
        <v>2537</v>
      </c>
      <c r="AP228" s="34" t="s">
        <v>228</v>
      </c>
      <c r="AQ228" s="109" t="s">
        <v>229</v>
      </c>
      <c r="AR228" s="109" t="s">
        <v>2539</v>
      </c>
    </row>
    <row r="229" spans="1:44" ht="165.75">
      <c r="A229" s="109" t="s">
        <v>2641</v>
      </c>
      <c r="B229" s="109" t="s">
        <v>20</v>
      </c>
      <c r="C229" s="109" t="s">
        <v>2522</v>
      </c>
      <c r="D229" s="109">
        <v>0</v>
      </c>
      <c r="E229" s="82" t="s">
        <v>2643</v>
      </c>
      <c r="F229" s="75" t="s">
        <v>123</v>
      </c>
      <c r="G229" s="83" t="s">
        <v>2644</v>
      </c>
      <c r="H229" s="47"/>
      <c r="I229" s="49"/>
      <c r="J229" s="49"/>
      <c r="K229" s="49"/>
      <c r="L229" s="35"/>
      <c r="M229" s="34"/>
      <c r="N229" s="34"/>
      <c r="O229" s="34"/>
      <c r="P229" s="110" t="s">
        <v>2526</v>
      </c>
      <c r="Q229" s="53">
        <v>43662</v>
      </c>
      <c r="R229" s="53">
        <v>43662</v>
      </c>
      <c r="S229" s="53">
        <v>44758</v>
      </c>
      <c r="T229" s="83">
        <f t="shared" si="8"/>
        <v>1080</v>
      </c>
      <c r="U229" s="142">
        <v>0</v>
      </c>
      <c r="V229" s="142"/>
      <c r="W229" s="144"/>
      <c r="X229" s="53"/>
      <c r="Y229" s="144"/>
      <c r="Z229" s="75"/>
      <c r="AA229" s="166"/>
      <c r="AB229" s="75"/>
      <c r="AC229" s="67"/>
      <c r="AD229" s="67"/>
      <c r="AE229" s="67"/>
      <c r="AF229" s="67"/>
      <c r="AG229" s="67"/>
      <c r="AH229" s="67"/>
      <c r="AI229" s="67"/>
      <c r="AJ229" s="67"/>
      <c r="AK229" s="67"/>
      <c r="AL229" s="69">
        <f t="shared" si="7"/>
        <v>0</v>
      </c>
      <c r="AM229" s="111" t="s">
        <v>2535</v>
      </c>
      <c r="AN229" s="81" t="s">
        <v>691</v>
      </c>
      <c r="AO229" s="111" t="s">
        <v>2537</v>
      </c>
      <c r="AP229" s="34" t="s">
        <v>228</v>
      </c>
      <c r="AQ229" s="109" t="s">
        <v>229</v>
      </c>
      <c r="AR229" s="109" t="s">
        <v>2539</v>
      </c>
    </row>
    <row r="230" spans="1:44" ht="165.75">
      <c r="A230" s="109" t="s">
        <v>2654</v>
      </c>
      <c r="B230" s="109" t="s">
        <v>20</v>
      </c>
      <c r="C230" s="109" t="s">
        <v>2522</v>
      </c>
      <c r="D230" s="109">
        <v>0</v>
      </c>
      <c r="E230" s="82" t="s">
        <v>2656</v>
      </c>
      <c r="F230" s="75" t="s">
        <v>123</v>
      </c>
      <c r="G230" s="83" t="s">
        <v>2657</v>
      </c>
      <c r="H230" s="47"/>
      <c r="I230" s="49"/>
      <c r="J230" s="49"/>
      <c r="K230" s="49"/>
      <c r="L230" s="35"/>
      <c r="M230" s="34"/>
      <c r="N230" s="34"/>
      <c r="O230" s="34"/>
      <c r="P230" s="110" t="s">
        <v>2526</v>
      </c>
      <c r="Q230" s="53">
        <v>43662</v>
      </c>
      <c r="R230" s="53">
        <v>43662</v>
      </c>
      <c r="S230" s="53">
        <v>44758</v>
      </c>
      <c r="T230" s="83">
        <f t="shared" si="8"/>
        <v>1080</v>
      </c>
      <c r="U230" s="142">
        <v>0</v>
      </c>
      <c r="V230" s="142"/>
      <c r="W230" s="144"/>
      <c r="X230" s="53"/>
      <c r="Y230" s="144"/>
      <c r="Z230" s="75"/>
      <c r="AA230" s="166"/>
      <c r="AB230" s="75"/>
      <c r="AC230" s="67"/>
      <c r="AD230" s="67"/>
      <c r="AE230" s="67"/>
      <c r="AF230" s="67"/>
      <c r="AG230" s="67"/>
      <c r="AH230" s="67"/>
      <c r="AI230" s="67"/>
      <c r="AJ230" s="67"/>
      <c r="AK230" s="67"/>
      <c r="AL230" s="69">
        <f t="shared" si="7"/>
        <v>0</v>
      </c>
      <c r="AM230" s="111" t="s">
        <v>2535</v>
      </c>
      <c r="AN230" s="81" t="s">
        <v>691</v>
      </c>
      <c r="AO230" s="111" t="s">
        <v>2537</v>
      </c>
      <c r="AP230" s="34" t="s">
        <v>228</v>
      </c>
      <c r="AQ230" s="109" t="s">
        <v>229</v>
      </c>
      <c r="AR230" s="109" t="s">
        <v>2539</v>
      </c>
    </row>
    <row r="231" spans="1:44" ht="165.75">
      <c r="A231" s="109" t="s">
        <v>2666</v>
      </c>
      <c r="B231" s="109" t="s">
        <v>20</v>
      </c>
      <c r="C231" s="109" t="s">
        <v>2522</v>
      </c>
      <c r="D231" s="109">
        <v>0</v>
      </c>
      <c r="E231" s="82" t="s">
        <v>2667</v>
      </c>
      <c r="F231" s="75" t="s">
        <v>123</v>
      </c>
      <c r="G231" s="83" t="s">
        <v>2669</v>
      </c>
      <c r="H231" s="47"/>
      <c r="I231" s="49"/>
      <c r="J231" s="49"/>
      <c r="K231" s="49"/>
      <c r="L231" s="35"/>
      <c r="M231" s="34"/>
      <c r="N231" s="34"/>
      <c r="O231" s="34"/>
      <c r="P231" s="110" t="s">
        <v>2526</v>
      </c>
      <c r="Q231" s="53">
        <v>43662</v>
      </c>
      <c r="R231" s="53">
        <v>43662</v>
      </c>
      <c r="S231" s="53">
        <v>44758</v>
      </c>
      <c r="T231" s="83">
        <f t="shared" si="8"/>
        <v>1080</v>
      </c>
      <c r="U231" s="142">
        <v>0</v>
      </c>
      <c r="V231" s="142"/>
      <c r="W231" s="144"/>
      <c r="X231" s="53"/>
      <c r="Y231" s="144"/>
      <c r="Z231" s="75"/>
      <c r="AA231" s="166"/>
      <c r="AB231" s="75"/>
      <c r="AC231" s="67"/>
      <c r="AD231" s="67"/>
      <c r="AE231" s="67"/>
      <c r="AF231" s="67"/>
      <c r="AG231" s="67"/>
      <c r="AH231" s="67"/>
      <c r="AI231" s="67"/>
      <c r="AJ231" s="67"/>
      <c r="AK231" s="67"/>
      <c r="AL231" s="69">
        <f t="shared" si="7"/>
        <v>0</v>
      </c>
      <c r="AM231" s="111" t="s">
        <v>2535</v>
      </c>
      <c r="AN231" s="81" t="s">
        <v>691</v>
      </c>
      <c r="AO231" s="111" t="s">
        <v>2537</v>
      </c>
      <c r="AP231" s="34" t="s">
        <v>228</v>
      </c>
      <c r="AQ231" s="109" t="s">
        <v>229</v>
      </c>
      <c r="AR231" s="109" t="s">
        <v>2539</v>
      </c>
    </row>
    <row r="232" spans="1:44" ht="165.75">
      <c r="A232" s="109" t="s">
        <v>2675</v>
      </c>
      <c r="B232" s="109" t="s">
        <v>20</v>
      </c>
      <c r="C232" s="109" t="s">
        <v>2522</v>
      </c>
      <c r="D232" s="109">
        <v>0</v>
      </c>
      <c r="E232" s="82" t="s">
        <v>2679</v>
      </c>
      <c r="F232" s="75" t="s">
        <v>123</v>
      </c>
      <c r="G232" s="83">
        <v>19441881</v>
      </c>
      <c r="H232" s="47"/>
      <c r="I232" s="49"/>
      <c r="J232" s="49"/>
      <c r="K232" s="49"/>
      <c r="L232" s="35"/>
      <c r="M232" s="34"/>
      <c r="N232" s="34"/>
      <c r="O232" s="34"/>
      <c r="P232" s="110" t="s">
        <v>2526</v>
      </c>
      <c r="Q232" s="53">
        <v>43662</v>
      </c>
      <c r="R232" s="53">
        <v>43662</v>
      </c>
      <c r="S232" s="53">
        <v>44758</v>
      </c>
      <c r="T232" s="83">
        <f t="shared" si="8"/>
        <v>1080</v>
      </c>
      <c r="U232" s="142">
        <v>0</v>
      </c>
      <c r="V232" s="142"/>
      <c r="W232" s="144"/>
      <c r="X232" s="53"/>
      <c r="Y232" s="144"/>
      <c r="Z232" s="75"/>
      <c r="AA232" s="166"/>
      <c r="AB232" s="75"/>
      <c r="AC232" s="67"/>
      <c r="AD232" s="67"/>
      <c r="AE232" s="67"/>
      <c r="AF232" s="67"/>
      <c r="AG232" s="67"/>
      <c r="AH232" s="67"/>
      <c r="AI232" s="67"/>
      <c r="AJ232" s="67"/>
      <c r="AK232" s="67"/>
      <c r="AL232" s="69">
        <f t="shared" si="7"/>
        <v>0</v>
      </c>
      <c r="AM232" s="111" t="s">
        <v>2535</v>
      </c>
      <c r="AN232" s="81" t="s">
        <v>691</v>
      </c>
      <c r="AO232" s="111" t="s">
        <v>2537</v>
      </c>
      <c r="AP232" s="34" t="s">
        <v>228</v>
      </c>
      <c r="AQ232" s="109" t="s">
        <v>229</v>
      </c>
      <c r="AR232" s="109" t="s">
        <v>2539</v>
      </c>
    </row>
    <row r="233" spans="1:44" ht="165.75">
      <c r="A233" s="109" t="s">
        <v>2686</v>
      </c>
      <c r="B233" s="109" t="s">
        <v>20</v>
      </c>
      <c r="C233" s="109" t="s">
        <v>2522</v>
      </c>
      <c r="D233" s="109">
        <v>0</v>
      </c>
      <c r="E233" s="82" t="s">
        <v>2687</v>
      </c>
      <c r="F233" s="75" t="s">
        <v>123</v>
      </c>
      <c r="G233" s="83">
        <v>36527237</v>
      </c>
      <c r="H233" s="47"/>
      <c r="I233" s="49"/>
      <c r="J233" s="49"/>
      <c r="K233" s="49"/>
      <c r="L233" s="35"/>
      <c r="M233" s="34"/>
      <c r="N233" s="34"/>
      <c r="O233" s="34"/>
      <c r="P233" s="110" t="s">
        <v>2526</v>
      </c>
      <c r="Q233" s="53">
        <v>43662</v>
      </c>
      <c r="R233" s="53">
        <v>43662</v>
      </c>
      <c r="S233" s="53">
        <v>44758</v>
      </c>
      <c r="T233" s="83">
        <f t="shared" si="8"/>
        <v>1080</v>
      </c>
      <c r="U233" s="142">
        <v>0</v>
      </c>
      <c r="V233" s="142"/>
      <c r="W233" s="144"/>
      <c r="X233" s="53"/>
      <c r="Y233" s="144"/>
      <c r="Z233" s="75"/>
      <c r="AA233" s="166"/>
      <c r="AB233" s="75"/>
      <c r="AC233" s="67"/>
      <c r="AD233" s="67"/>
      <c r="AE233" s="67"/>
      <c r="AF233" s="67"/>
      <c r="AG233" s="67"/>
      <c r="AH233" s="67"/>
      <c r="AI233" s="67"/>
      <c r="AJ233" s="67"/>
      <c r="AK233" s="67"/>
      <c r="AL233" s="69">
        <f t="shared" si="7"/>
        <v>0</v>
      </c>
      <c r="AM233" s="111" t="s">
        <v>2535</v>
      </c>
      <c r="AN233" s="81" t="s">
        <v>691</v>
      </c>
      <c r="AO233" s="111" t="s">
        <v>2537</v>
      </c>
      <c r="AP233" s="34" t="s">
        <v>228</v>
      </c>
      <c r="AQ233" s="109" t="s">
        <v>229</v>
      </c>
      <c r="AR233" s="109" t="s">
        <v>2539</v>
      </c>
    </row>
    <row r="234" spans="1:44" ht="165.75">
      <c r="A234" s="109" t="s">
        <v>2703</v>
      </c>
      <c r="B234" s="109" t="s">
        <v>20</v>
      </c>
      <c r="C234" s="109" t="s">
        <v>2522</v>
      </c>
      <c r="D234" s="109">
        <v>0</v>
      </c>
      <c r="E234" s="82" t="s">
        <v>2707</v>
      </c>
      <c r="F234" s="75" t="s">
        <v>123</v>
      </c>
      <c r="G234" s="83">
        <v>800215935</v>
      </c>
      <c r="H234" s="47"/>
      <c r="I234" s="49"/>
      <c r="J234" s="49"/>
      <c r="K234" s="49"/>
      <c r="L234" s="35"/>
      <c r="M234" s="34"/>
      <c r="N234" s="34"/>
      <c r="O234" s="34"/>
      <c r="P234" s="110" t="s">
        <v>2526</v>
      </c>
      <c r="Q234" s="53">
        <v>43662</v>
      </c>
      <c r="R234" s="53">
        <v>43662</v>
      </c>
      <c r="S234" s="53">
        <v>44758</v>
      </c>
      <c r="T234" s="83">
        <f t="shared" si="8"/>
        <v>1080</v>
      </c>
      <c r="U234" s="142">
        <v>0</v>
      </c>
      <c r="V234" s="142"/>
      <c r="W234" s="144"/>
      <c r="X234" s="53"/>
      <c r="Y234" s="144"/>
      <c r="Z234" s="75"/>
      <c r="AA234" s="166"/>
      <c r="AB234" s="75"/>
      <c r="AC234" s="67"/>
      <c r="AD234" s="67"/>
      <c r="AE234" s="67"/>
      <c r="AF234" s="67"/>
      <c r="AG234" s="67"/>
      <c r="AH234" s="67"/>
      <c r="AI234" s="67"/>
      <c r="AJ234" s="67"/>
      <c r="AK234" s="67"/>
      <c r="AL234" s="69">
        <f t="shared" si="7"/>
        <v>0</v>
      </c>
      <c r="AM234" s="111" t="s">
        <v>2535</v>
      </c>
      <c r="AN234" s="81" t="s">
        <v>691</v>
      </c>
      <c r="AO234" s="111" t="s">
        <v>2537</v>
      </c>
      <c r="AP234" s="34" t="s">
        <v>228</v>
      </c>
      <c r="AQ234" s="109" t="s">
        <v>229</v>
      </c>
      <c r="AR234" s="109" t="s">
        <v>2539</v>
      </c>
    </row>
    <row r="235" spans="1:44" ht="165.75">
      <c r="A235" s="109" t="s">
        <v>2717</v>
      </c>
      <c r="B235" s="109" t="s">
        <v>20</v>
      </c>
      <c r="C235" s="109" t="s">
        <v>2522</v>
      </c>
      <c r="D235" s="109">
        <v>0</v>
      </c>
      <c r="E235" s="82" t="s">
        <v>2718</v>
      </c>
      <c r="F235" s="75" t="s">
        <v>123</v>
      </c>
      <c r="G235" s="83" t="s">
        <v>2720</v>
      </c>
      <c r="H235" s="47"/>
      <c r="I235" s="49"/>
      <c r="J235" s="49"/>
      <c r="K235" s="49"/>
      <c r="L235" s="35"/>
      <c r="M235" s="34"/>
      <c r="N235" s="34"/>
      <c r="O235" s="34"/>
      <c r="P235" s="110" t="s">
        <v>2526</v>
      </c>
      <c r="Q235" s="53">
        <v>43662</v>
      </c>
      <c r="R235" s="53">
        <v>43662</v>
      </c>
      <c r="S235" s="53">
        <v>44758</v>
      </c>
      <c r="T235" s="83">
        <f t="shared" si="8"/>
        <v>1080</v>
      </c>
      <c r="U235" s="142">
        <v>0</v>
      </c>
      <c r="V235" s="142"/>
      <c r="W235" s="144"/>
      <c r="X235" s="53"/>
      <c r="Y235" s="144"/>
      <c r="Z235" s="75"/>
      <c r="AA235" s="166"/>
      <c r="AB235" s="75"/>
      <c r="AC235" s="67"/>
      <c r="AD235" s="67"/>
      <c r="AE235" s="67"/>
      <c r="AF235" s="67"/>
      <c r="AG235" s="67"/>
      <c r="AH235" s="67"/>
      <c r="AI235" s="67"/>
      <c r="AJ235" s="67"/>
      <c r="AK235" s="67"/>
      <c r="AL235" s="69">
        <f t="shared" si="7"/>
        <v>0</v>
      </c>
      <c r="AM235" s="111" t="s">
        <v>2535</v>
      </c>
      <c r="AN235" s="81" t="s">
        <v>691</v>
      </c>
      <c r="AO235" s="111" t="s">
        <v>2537</v>
      </c>
      <c r="AP235" s="34" t="s">
        <v>228</v>
      </c>
      <c r="AQ235" s="109" t="s">
        <v>229</v>
      </c>
      <c r="AR235" s="109" t="s">
        <v>2539</v>
      </c>
    </row>
    <row r="236" spans="1:44" ht="165.75">
      <c r="A236" s="109" t="s">
        <v>2724</v>
      </c>
      <c r="B236" s="109" t="s">
        <v>20</v>
      </c>
      <c r="C236" s="109" t="s">
        <v>2522</v>
      </c>
      <c r="D236" s="109">
        <v>0</v>
      </c>
      <c r="E236" s="82" t="s">
        <v>2727</v>
      </c>
      <c r="F236" s="75" t="s">
        <v>123</v>
      </c>
      <c r="G236" s="83" t="s">
        <v>2730</v>
      </c>
      <c r="H236" s="47"/>
      <c r="I236" s="49"/>
      <c r="J236" s="49"/>
      <c r="K236" s="49"/>
      <c r="L236" s="35"/>
      <c r="M236" s="34"/>
      <c r="N236" s="34"/>
      <c r="O236" s="34"/>
      <c r="P236" s="110" t="s">
        <v>2526</v>
      </c>
      <c r="Q236" s="53">
        <v>43662</v>
      </c>
      <c r="R236" s="53">
        <v>43662</v>
      </c>
      <c r="S236" s="53">
        <v>44758</v>
      </c>
      <c r="T236" s="83">
        <f t="shared" si="8"/>
        <v>1080</v>
      </c>
      <c r="U236" s="142">
        <v>0</v>
      </c>
      <c r="V236" s="142"/>
      <c r="W236" s="144"/>
      <c r="X236" s="53"/>
      <c r="Y236" s="144"/>
      <c r="Z236" s="75"/>
      <c r="AA236" s="166"/>
      <c r="AB236" s="75"/>
      <c r="AC236" s="67"/>
      <c r="AD236" s="67"/>
      <c r="AE236" s="67"/>
      <c r="AF236" s="67"/>
      <c r="AG236" s="67"/>
      <c r="AH236" s="67"/>
      <c r="AI236" s="67"/>
      <c r="AJ236" s="67"/>
      <c r="AK236" s="67"/>
      <c r="AL236" s="69">
        <f t="shared" si="7"/>
        <v>0</v>
      </c>
      <c r="AM236" s="111" t="s">
        <v>2535</v>
      </c>
      <c r="AN236" s="81" t="s">
        <v>691</v>
      </c>
      <c r="AO236" s="111" t="s">
        <v>2537</v>
      </c>
      <c r="AP236" s="34" t="s">
        <v>228</v>
      </c>
      <c r="AQ236" s="109" t="s">
        <v>229</v>
      </c>
      <c r="AR236" s="109" t="s">
        <v>2539</v>
      </c>
    </row>
    <row r="237" spans="1:44" ht="165.75">
      <c r="A237" s="109" t="s">
        <v>2739</v>
      </c>
      <c r="B237" s="109" t="s">
        <v>20</v>
      </c>
      <c r="C237" s="109" t="s">
        <v>2522</v>
      </c>
      <c r="D237" s="109">
        <v>0</v>
      </c>
      <c r="E237" s="82" t="s">
        <v>2741</v>
      </c>
      <c r="F237" s="75" t="s">
        <v>123</v>
      </c>
      <c r="G237" s="83" t="s">
        <v>2742</v>
      </c>
      <c r="H237" s="47"/>
      <c r="I237" s="49"/>
      <c r="J237" s="49"/>
      <c r="K237" s="49"/>
      <c r="L237" s="35"/>
      <c r="M237" s="34"/>
      <c r="N237" s="34"/>
      <c r="O237" s="34"/>
      <c r="P237" s="110" t="s">
        <v>2526</v>
      </c>
      <c r="Q237" s="53">
        <v>43662</v>
      </c>
      <c r="R237" s="53">
        <v>43662</v>
      </c>
      <c r="S237" s="53">
        <v>44758</v>
      </c>
      <c r="T237" s="83">
        <f t="shared" si="8"/>
        <v>1080</v>
      </c>
      <c r="U237" s="142">
        <v>0</v>
      </c>
      <c r="V237" s="142"/>
      <c r="W237" s="144" t="s">
        <v>1147</v>
      </c>
      <c r="X237" s="53"/>
      <c r="Y237" s="144"/>
      <c r="Z237" s="75"/>
      <c r="AA237" s="166"/>
      <c r="AB237" s="75"/>
      <c r="AC237" s="67"/>
      <c r="AD237" s="67"/>
      <c r="AE237" s="67"/>
      <c r="AF237" s="67"/>
      <c r="AG237" s="67"/>
      <c r="AH237" s="67"/>
      <c r="AI237" s="67"/>
      <c r="AJ237" s="67"/>
      <c r="AK237" s="67"/>
      <c r="AL237" s="69">
        <f t="shared" si="7"/>
        <v>0</v>
      </c>
      <c r="AM237" s="111" t="s">
        <v>2535</v>
      </c>
      <c r="AN237" s="81" t="s">
        <v>691</v>
      </c>
      <c r="AO237" s="111" t="s">
        <v>2537</v>
      </c>
      <c r="AP237" s="34" t="s">
        <v>228</v>
      </c>
      <c r="AQ237" s="109" t="s">
        <v>229</v>
      </c>
      <c r="AR237" s="109" t="s">
        <v>2539</v>
      </c>
    </row>
    <row r="238" spans="1:44" ht="165.75">
      <c r="A238" s="109" t="s">
        <v>2754</v>
      </c>
      <c r="B238" s="109" t="s">
        <v>20</v>
      </c>
      <c r="C238" s="109" t="s">
        <v>2522</v>
      </c>
      <c r="D238" s="109">
        <v>0</v>
      </c>
      <c r="E238" s="82" t="s">
        <v>2757</v>
      </c>
      <c r="F238" s="75" t="s">
        <v>123</v>
      </c>
      <c r="G238" s="83" t="s">
        <v>2758</v>
      </c>
      <c r="H238" s="47"/>
      <c r="I238" s="49"/>
      <c r="J238" s="49"/>
      <c r="K238" s="49"/>
      <c r="L238" s="35"/>
      <c r="M238" s="34"/>
      <c r="N238" s="34"/>
      <c r="O238" s="34"/>
      <c r="P238" s="110" t="s">
        <v>2526</v>
      </c>
      <c r="Q238" s="53">
        <v>43662</v>
      </c>
      <c r="R238" s="53">
        <v>43662</v>
      </c>
      <c r="S238" s="53">
        <v>44758</v>
      </c>
      <c r="T238" s="83">
        <f t="shared" si="8"/>
        <v>1080</v>
      </c>
      <c r="U238" s="142">
        <v>0</v>
      </c>
      <c r="V238" s="142"/>
      <c r="W238" s="144"/>
      <c r="X238" s="53"/>
      <c r="Y238" s="144"/>
      <c r="Z238" s="75"/>
      <c r="AA238" s="166"/>
      <c r="AB238" s="75"/>
      <c r="AC238" s="67"/>
      <c r="AD238" s="67"/>
      <c r="AE238" s="67"/>
      <c r="AF238" s="67"/>
      <c r="AG238" s="67"/>
      <c r="AH238" s="67"/>
      <c r="AI238" s="67"/>
      <c r="AJ238" s="67"/>
      <c r="AK238" s="67"/>
      <c r="AL238" s="69">
        <f t="shared" si="7"/>
        <v>0</v>
      </c>
      <c r="AM238" s="111" t="s">
        <v>2535</v>
      </c>
      <c r="AN238" s="81" t="s">
        <v>691</v>
      </c>
      <c r="AO238" s="111" t="s">
        <v>2537</v>
      </c>
      <c r="AP238" s="34" t="s">
        <v>228</v>
      </c>
      <c r="AQ238" s="109" t="s">
        <v>229</v>
      </c>
      <c r="AR238" s="109" t="s">
        <v>2539</v>
      </c>
    </row>
    <row r="239" spans="1:44" ht="165.75">
      <c r="A239" s="109" t="s">
        <v>2771</v>
      </c>
      <c r="B239" s="109" t="s">
        <v>20</v>
      </c>
      <c r="C239" s="109" t="s">
        <v>2522</v>
      </c>
      <c r="D239" s="109">
        <v>0</v>
      </c>
      <c r="E239" s="82" t="s">
        <v>2774</v>
      </c>
      <c r="F239" s="75" t="s">
        <v>123</v>
      </c>
      <c r="G239" s="83" t="s">
        <v>2776</v>
      </c>
      <c r="H239" s="47"/>
      <c r="I239" s="49"/>
      <c r="J239" s="49"/>
      <c r="K239" s="49"/>
      <c r="L239" s="35"/>
      <c r="M239" s="34"/>
      <c r="N239" s="34"/>
      <c r="O239" s="34"/>
      <c r="P239" s="110" t="s">
        <v>2526</v>
      </c>
      <c r="Q239" s="53">
        <v>43662</v>
      </c>
      <c r="R239" s="53">
        <v>43662</v>
      </c>
      <c r="S239" s="53">
        <v>44758</v>
      </c>
      <c r="T239" s="83">
        <f t="shared" si="8"/>
        <v>1080</v>
      </c>
      <c r="U239" s="142">
        <v>0</v>
      </c>
      <c r="V239" s="142"/>
      <c r="W239" s="144"/>
      <c r="X239" s="53"/>
      <c r="Y239" s="144"/>
      <c r="Z239" s="75"/>
      <c r="AA239" s="166"/>
      <c r="AB239" s="75"/>
      <c r="AC239" s="67"/>
      <c r="AD239" s="67"/>
      <c r="AE239" s="67"/>
      <c r="AF239" s="67"/>
      <c r="AG239" s="67"/>
      <c r="AH239" s="67"/>
      <c r="AI239" s="67"/>
      <c r="AJ239" s="67"/>
      <c r="AK239" s="67"/>
      <c r="AL239" s="69">
        <f t="shared" si="7"/>
        <v>0</v>
      </c>
      <c r="AM239" s="111" t="s">
        <v>2535</v>
      </c>
      <c r="AN239" s="81" t="s">
        <v>691</v>
      </c>
      <c r="AO239" s="111" t="s">
        <v>2537</v>
      </c>
      <c r="AP239" s="34" t="s">
        <v>228</v>
      </c>
      <c r="AQ239" s="109" t="s">
        <v>229</v>
      </c>
      <c r="AR239" s="109" t="s">
        <v>2539</v>
      </c>
    </row>
    <row r="240" spans="1:44" ht="165.75">
      <c r="A240" s="109" t="s">
        <v>2789</v>
      </c>
      <c r="B240" s="109" t="s">
        <v>20</v>
      </c>
      <c r="C240" s="109" t="s">
        <v>2522</v>
      </c>
      <c r="D240" s="109">
        <v>0</v>
      </c>
      <c r="E240" s="82" t="s">
        <v>2792</v>
      </c>
      <c r="F240" s="75" t="s">
        <v>123</v>
      </c>
      <c r="G240" s="83" t="s">
        <v>2794</v>
      </c>
      <c r="H240" s="47"/>
      <c r="I240" s="49"/>
      <c r="J240" s="49"/>
      <c r="K240" s="49"/>
      <c r="L240" s="35"/>
      <c r="M240" s="34"/>
      <c r="N240" s="34"/>
      <c r="O240" s="34"/>
      <c r="P240" s="110" t="s">
        <v>2526</v>
      </c>
      <c r="Q240" s="53">
        <v>43662</v>
      </c>
      <c r="R240" s="53">
        <v>43662</v>
      </c>
      <c r="S240" s="53">
        <v>44758</v>
      </c>
      <c r="T240" s="83">
        <f t="shared" si="8"/>
        <v>1080</v>
      </c>
      <c r="U240" s="142">
        <v>0</v>
      </c>
      <c r="V240" s="142"/>
      <c r="W240" s="144"/>
      <c r="X240" s="53"/>
      <c r="Y240" s="144"/>
      <c r="Z240" s="75"/>
      <c r="AA240" s="166"/>
      <c r="AB240" s="75"/>
      <c r="AC240" s="67"/>
      <c r="AD240" s="67"/>
      <c r="AE240" s="67"/>
      <c r="AF240" s="67"/>
      <c r="AG240" s="67"/>
      <c r="AH240" s="67"/>
      <c r="AI240" s="67"/>
      <c r="AJ240" s="67"/>
      <c r="AK240" s="67"/>
      <c r="AL240" s="69">
        <f t="shared" si="7"/>
        <v>0</v>
      </c>
      <c r="AM240" s="111" t="s">
        <v>2535</v>
      </c>
      <c r="AN240" s="81" t="s">
        <v>691</v>
      </c>
      <c r="AO240" s="111" t="s">
        <v>2537</v>
      </c>
      <c r="AP240" s="34" t="s">
        <v>228</v>
      </c>
      <c r="AQ240" s="109" t="s">
        <v>229</v>
      </c>
      <c r="AR240" s="109" t="s">
        <v>2539</v>
      </c>
    </row>
    <row r="241" spans="1:44" ht="165.75">
      <c r="A241" s="109" t="s">
        <v>2803</v>
      </c>
      <c r="B241" s="109" t="s">
        <v>20</v>
      </c>
      <c r="C241" s="109" t="s">
        <v>2522</v>
      </c>
      <c r="D241" s="109">
        <v>0</v>
      </c>
      <c r="E241" s="82" t="s">
        <v>2805</v>
      </c>
      <c r="F241" s="75" t="s">
        <v>123</v>
      </c>
      <c r="G241" s="83" t="s">
        <v>2806</v>
      </c>
      <c r="H241" s="47"/>
      <c r="I241" s="49"/>
      <c r="J241" s="49"/>
      <c r="K241" s="49"/>
      <c r="L241" s="35"/>
      <c r="M241" s="34"/>
      <c r="N241" s="34"/>
      <c r="O241" s="34"/>
      <c r="P241" s="110" t="s">
        <v>2526</v>
      </c>
      <c r="Q241" s="53">
        <v>43662</v>
      </c>
      <c r="R241" s="53">
        <v>43662</v>
      </c>
      <c r="S241" s="53">
        <v>44758</v>
      </c>
      <c r="T241" s="83">
        <f t="shared" si="8"/>
        <v>1080</v>
      </c>
      <c r="U241" s="142">
        <v>0</v>
      </c>
      <c r="V241" s="142"/>
      <c r="W241" s="144"/>
      <c r="X241" s="53"/>
      <c r="Y241" s="144"/>
      <c r="Z241" s="75"/>
      <c r="AA241" s="166"/>
      <c r="AB241" s="75"/>
      <c r="AC241" s="67"/>
      <c r="AD241" s="67"/>
      <c r="AE241" s="67"/>
      <c r="AF241" s="67"/>
      <c r="AG241" s="67"/>
      <c r="AH241" s="67"/>
      <c r="AI241" s="67"/>
      <c r="AJ241" s="67"/>
      <c r="AK241" s="67"/>
      <c r="AL241" s="69">
        <f t="shared" si="7"/>
        <v>0</v>
      </c>
      <c r="AM241" s="111" t="s">
        <v>2535</v>
      </c>
      <c r="AN241" s="81" t="s">
        <v>691</v>
      </c>
      <c r="AO241" s="111" t="s">
        <v>2537</v>
      </c>
      <c r="AP241" s="34" t="s">
        <v>228</v>
      </c>
      <c r="AQ241" s="109" t="s">
        <v>229</v>
      </c>
      <c r="AR241" s="109" t="s">
        <v>2539</v>
      </c>
    </row>
    <row r="242" spans="1:44" ht="165.75">
      <c r="A242" s="109" t="s">
        <v>2810</v>
      </c>
      <c r="B242" s="109" t="s">
        <v>20</v>
      </c>
      <c r="C242" s="109" t="s">
        <v>2522</v>
      </c>
      <c r="D242" s="109">
        <v>0</v>
      </c>
      <c r="E242" s="82" t="s">
        <v>2811</v>
      </c>
      <c r="F242" s="75" t="s">
        <v>123</v>
      </c>
      <c r="G242" s="83">
        <v>830096152</v>
      </c>
      <c r="H242" s="47"/>
      <c r="I242" s="49"/>
      <c r="J242" s="49"/>
      <c r="K242" s="49"/>
      <c r="L242" s="35"/>
      <c r="M242" s="34"/>
      <c r="N242" s="34"/>
      <c r="O242" s="34"/>
      <c r="P242" s="110" t="s">
        <v>2526</v>
      </c>
      <c r="Q242" s="53">
        <v>43662</v>
      </c>
      <c r="R242" s="53">
        <v>43662</v>
      </c>
      <c r="S242" s="53">
        <v>44758</v>
      </c>
      <c r="T242" s="83">
        <f t="shared" si="8"/>
        <v>1080</v>
      </c>
      <c r="U242" s="142">
        <v>0</v>
      </c>
      <c r="V242" s="142"/>
      <c r="W242" s="144"/>
      <c r="X242" s="53"/>
      <c r="Y242" s="144"/>
      <c r="Z242" s="75"/>
      <c r="AA242" s="166"/>
      <c r="AB242" s="75"/>
      <c r="AC242" s="67"/>
      <c r="AD242" s="67"/>
      <c r="AE242" s="67"/>
      <c r="AF242" s="67"/>
      <c r="AG242" s="67"/>
      <c r="AH242" s="67"/>
      <c r="AI242" s="67"/>
      <c r="AJ242" s="67"/>
      <c r="AK242" s="67"/>
      <c r="AL242" s="69">
        <f t="shared" si="7"/>
        <v>0</v>
      </c>
      <c r="AM242" s="111" t="s">
        <v>2535</v>
      </c>
      <c r="AN242" s="81" t="s">
        <v>691</v>
      </c>
      <c r="AO242" s="111" t="s">
        <v>2537</v>
      </c>
      <c r="AP242" s="34" t="s">
        <v>228</v>
      </c>
      <c r="AQ242" s="109" t="s">
        <v>229</v>
      </c>
      <c r="AR242" s="109" t="s">
        <v>2539</v>
      </c>
    </row>
    <row r="243" spans="1:44" ht="165.75">
      <c r="A243" s="109" t="s">
        <v>2823</v>
      </c>
      <c r="B243" s="109" t="s">
        <v>20</v>
      </c>
      <c r="C243" s="109" t="s">
        <v>2522</v>
      </c>
      <c r="D243" s="109">
        <v>0</v>
      </c>
      <c r="E243" s="82" t="s">
        <v>2825</v>
      </c>
      <c r="F243" s="75" t="s">
        <v>123</v>
      </c>
      <c r="G243" s="83" t="s">
        <v>2826</v>
      </c>
      <c r="H243" s="47"/>
      <c r="I243" s="49"/>
      <c r="J243" s="49"/>
      <c r="K243" s="49"/>
      <c r="L243" s="35"/>
      <c r="M243" s="34"/>
      <c r="N243" s="34"/>
      <c r="O243" s="34"/>
      <c r="P243" s="110" t="s">
        <v>2526</v>
      </c>
      <c r="Q243" s="53">
        <v>43662</v>
      </c>
      <c r="R243" s="53">
        <v>43662</v>
      </c>
      <c r="S243" s="53">
        <v>44758</v>
      </c>
      <c r="T243" s="83">
        <f t="shared" si="8"/>
        <v>1080</v>
      </c>
      <c r="U243" s="142">
        <v>0</v>
      </c>
      <c r="V243" s="142"/>
      <c r="W243" s="144"/>
      <c r="X243" s="53"/>
      <c r="Y243" s="144"/>
      <c r="Z243" s="75"/>
      <c r="AA243" s="166"/>
      <c r="AB243" s="75"/>
      <c r="AC243" s="67"/>
      <c r="AD243" s="67"/>
      <c r="AE243" s="67"/>
      <c r="AF243" s="67"/>
      <c r="AG243" s="67"/>
      <c r="AH243" s="67"/>
      <c r="AI243" s="67"/>
      <c r="AJ243" s="67"/>
      <c r="AK243" s="67"/>
      <c r="AL243" s="69">
        <f t="shared" si="7"/>
        <v>0</v>
      </c>
      <c r="AM243" s="111" t="s">
        <v>2535</v>
      </c>
      <c r="AN243" s="81" t="s">
        <v>691</v>
      </c>
      <c r="AO243" s="111" t="s">
        <v>2537</v>
      </c>
      <c r="AP243" s="34" t="s">
        <v>228</v>
      </c>
      <c r="AQ243" s="109" t="s">
        <v>229</v>
      </c>
      <c r="AR243" s="109" t="s">
        <v>2539</v>
      </c>
    </row>
    <row r="244" spans="1:44" ht="165.75">
      <c r="A244" s="109" t="s">
        <v>2835</v>
      </c>
      <c r="B244" s="109" t="s">
        <v>20</v>
      </c>
      <c r="C244" s="109" t="s">
        <v>2522</v>
      </c>
      <c r="D244" s="109">
        <v>0</v>
      </c>
      <c r="E244" s="82" t="s">
        <v>2836</v>
      </c>
      <c r="F244" s="75" t="s">
        <v>123</v>
      </c>
      <c r="G244" s="83" t="s">
        <v>2837</v>
      </c>
      <c r="H244" s="47"/>
      <c r="I244" s="49"/>
      <c r="J244" s="49"/>
      <c r="K244" s="49"/>
      <c r="L244" s="35"/>
      <c r="M244" s="34"/>
      <c r="N244" s="34"/>
      <c r="O244" s="34"/>
      <c r="P244" s="110" t="s">
        <v>2526</v>
      </c>
      <c r="Q244" s="53">
        <v>43662</v>
      </c>
      <c r="R244" s="53">
        <v>43662</v>
      </c>
      <c r="S244" s="53">
        <v>44758</v>
      </c>
      <c r="T244" s="83">
        <f t="shared" si="8"/>
        <v>1080</v>
      </c>
      <c r="U244" s="142">
        <v>0</v>
      </c>
      <c r="V244" s="142"/>
      <c r="W244" s="144"/>
      <c r="X244" s="53"/>
      <c r="Y244" s="144"/>
      <c r="Z244" s="75"/>
      <c r="AA244" s="166"/>
      <c r="AB244" s="75"/>
      <c r="AC244" s="67"/>
      <c r="AD244" s="67"/>
      <c r="AE244" s="67"/>
      <c r="AF244" s="67"/>
      <c r="AG244" s="67"/>
      <c r="AH244" s="67"/>
      <c r="AI244" s="67"/>
      <c r="AJ244" s="67"/>
      <c r="AK244" s="67"/>
      <c r="AL244" s="69">
        <f t="shared" si="7"/>
        <v>0</v>
      </c>
      <c r="AM244" s="111" t="s">
        <v>2535</v>
      </c>
      <c r="AN244" s="81" t="s">
        <v>691</v>
      </c>
      <c r="AO244" s="111" t="s">
        <v>2537</v>
      </c>
      <c r="AP244" s="34" t="s">
        <v>228</v>
      </c>
      <c r="AQ244" s="109" t="s">
        <v>229</v>
      </c>
      <c r="AR244" s="109" t="s">
        <v>2539</v>
      </c>
    </row>
    <row r="245" spans="1:44" ht="165.75">
      <c r="A245" s="109" t="s">
        <v>2846</v>
      </c>
      <c r="B245" s="109" t="s">
        <v>20</v>
      </c>
      <c r="C245" s="109" t="s">
        <v>2522</v>
      </c>
      <c r="D245" s="109">
        <v>0</v>
      </c>
      <c r="E245" s="82" t="s">
        <v>2847</v>
      </c>
      <c r="F245" s="75" t="s">
        <v>123</v>
      </c>
      <c r="G245" s="83" t="s">
        <v>2848</v>
      </c>
      <c r="H245" s="47"/>
      <c r="I245" s="49"/>
      <c r="J245" s="49"/>
      <c r="K245" s="49"/>
      <c r="L245" s="35"/>
      <c r="M245" s="34"/>
      <c r="N245" s="34"/>
      <c r="O245" s="34"/>
      <c r="P245" s="110" t="s">
        <v>2526</v>
      </c>
      <c r="Q245" s="53">
        <v>43662</v>
      </c>
      <c r="R245" s="53">
        <v>43662</v>
      </c>
      <c r="S245" s="53">
        <v>44758</v>
      </c>
      <c r="T245" s="83">
        <f t="shared" si="8"/>
        <v>1080</v>
      </c>
      <c r="U245" s="142">
        <v>0</v>
      </c>
      <c r="V245" s="142"/>
      <c r="W245" s="144"/>
      <c r="X245" s="53"/>
      <c r="Y245" s="144"/>
      <c r="Z245" s="75"/>
      <c r="AA245" s="166"/>
      <c r="AB245" s="75"/>
      <c r="AC245" s="67"/>
      <c r="AD245" s="67"/>
      <c r="AE245" s="67"/>
      <c r="AF245" s="67"/>
      <c r="AG245" s="67"/>
      <c r="AH245" s="67"/>
      <c r="AI245" s="67"/>
      <c r="AJ245" s="67"/>
      <c r="AK245" s="67"/>
      <c r="AL245" s="69">
        <f t="shared" si="7"/>
        <v>0</v>
      </c>
      <c r="AM245" s="111" t="s">
        <v>2535</v>
      </c>
      <c r="AN245" s="81" t="s">
        <v>691</v>
      </c>
      <c r="AO245" s="111" t="s">
        <v>2537</v>
      </c>
      <c r="AP245" s="34" t="s">
        <v>228</v>
      </c>
      <c r="AQ245" s="109" t="s">
        <v>229</v>
      </c>
      <c r="AR245" s="109" t="s">
        <v>2539</v>
      </c>
    </row>
    <row r="246" spans="1:44" ht="165.75">
      <c r="A246" s="109" t="s">
        <v>2853</v>
      </c>
      <c r="B246" s="109" t="s">
        <v>20</v>
      </c>
      <c r="C246" s="109" t="s">
        <v>2522</v>
      </c>
      <c r="D246" s="109">
        <v>0</v>
      </c>
      <c r="E246" s="82" t="s">
        <v>2854</v>
      </c>
      <c r="F246" s="75" t="s">
        <v>123</v>
      </c>
      <c r="G246" s="83" t="s">
        <v>2855</v>
      </c>
      <c r="H246" s="47"/>
      <c r="I246" s="49"/>
      <c r="J246" s="49"/>
      <c r="K246" s="49"/>
      <c r="L246" s="35"/>
      <c r="M246" s="34"/>
      <c r="N246" s="34"/>
      <c r="O246" s="34"/>
      <c r="P246" s="110" t="s">
        <v>2526</v>
      </c>
      <c r="Q246" s="53">
        <v>43662</v>
      </c>
      <c r="R246" s="53">
        <v>43662</v>
      </c>
      <c r="S246" s="53">
        <v>44758</v>
      </c>
      <c r="T246" s="83">
        <f t="shared" si="8"/>
        <v>1080</v>
      </c>
      <c r="U246" s="142">
        <v>0</v>
      </c>
      <c r="V246" s="142"/>
      <c r="W246" s="144"/>
      <c r="X246" s="53"/>
      <c r="Y246" s="144"/>
      <c r="Z246" s="75"/>
      <c r="AA246" s="166"/>
      <c r="AB246" s="75"/>
      <c r="AC246" s="67"/>
      <c r="AD246" s="67"/>
      <c r="AE246" s="67"/>
      <c r="AF246" s="67"/>
      <c r="AG246" s="67"/>
      <c r="AH246" s="67"/>
      <c r="AI246" s="67"/>
      <c r="AJ246" s="67"/>
      <c r="AK246" s="67"/>
      <c r="AL246" s="69">
        <f t="shared" si="7"/>
        <v>0</v>
      </c>
      <c r="AM246" s="111" t="s">
        <v>2535</v>
      </c>
      <c r="AN246" s="81" t="s">
        <v>691</v>
      </c>
      <c r="AO246" s="111" t="s">
        <v>2537</v>
      </c>
      <c r="AP246" s="34" t="s">
        <v>228</v>
      </c>
      <c r="AQ246" s="109" t="s">
        <v>229</v>
      </c>
      <c r="AR246" s="109" t="s">
        <v>2539</v>
      </c>
    </row>
    <row r="247" spans="1:44" ht="165.75">
      <c r="A247" s="109" t="s">
        <v>2860</v>
      </c>
      <c r="B247" s="109" t="s">
        <v>20</v>
      </c>
      <c r="C247" s="109" t="s">
        <v>2522</v>
      </c>
      <c r="D247" s="109">
        <v>0</v>
      </c>
      <c r="E247" s="82" t="s">
        <v>2862</v>
      </c>
      <c r="F247" s="75" t="s">
        <v>123</v>
      </c>
      <c r="G247" s="83" t="s">
        <v>2864</v>
      </c>
      <c r="H247" s="47"/>
      <c r="I247" s="49"/>
      <c r="J247" s="49"/>
      <c r="K247" s="49"/>
      <c r="L247" s="35"/>
      <c r="M247" s="34"/>
      <c r="N247" s="34"/>
      <c r="O247" s="34"/>
      <c r="P247" s="110" t="s">
        <v>2526</v>
      </c>
      <c r="Q247" s="53">
        <v>43662</v>
      </c>
      <c r="R247" s="53">
        <v>43662</v>
      </c>
      <c r="S247" s="53">
        <v>44758</v>
      </c>
      <c r="T247" s="83">
        <f t="shared" si="8"/>
        <v>1080</v>
      </c>
      <c r="U247" s="142">
        <v>0</v>
      </c>
      <c r="V247" s="142"/>
      <c r="W247" s="144"/>
      <c r="X247" s="53"/>
      <c r="Y247" s="144"/>
      <c r="Z247" s="75"/>
      <c r="AA247" s="166"/>
      <c r="AB247" s="75"/>
      <c r="AC247" s="67"/>
      <c r="AD247" s="67"/>
      <c r="AE247" s="67"/>
      <c r="AF247" s="67"/>
      <c r="AG247" s="67"/>
      <c r="AH247" s="67"/>
      <c r="AI247" s="67"/>
      <c r="AJ247" s="67"/>
      <c r="AK247" s="67"/>
      <c r="AL247" s="69">
        <f t="shared" si="7"/>
        <v>0</v>
      </c>
      <c r="AM247" s="111" t="s">
        <v>2535</v>
      </c>
      <c r="AN247" s="81" t="s">
        <v>691</v>
      </c>
      <c r="AO247" s="111" t="s">
        <v>2537</v>
      </c>
      <c r="AP247" s="34" t="s">
        <v>228</v>
      </c>
      <c r="AQ247" s="109" t="s">
        <v>229</v>
      </c>
      <c r="AR247" s="109" t="s">
        <v>2539</v>
      </c>
    </row>
    <row r="248" spans="1:44" ht="165.75">
      <c r="A248" s="109" t="s">
        <v>2876</v>
      </c>
      <c r="B248" s="109" t="s">
        <v>20</v>
      </c>
      <c r="C248" s="109" t="s">
        <v>2522</v>
      </c>
      <c r="D248" s="109">
        <v>0</v>
      </c>
      <c r="E248" s="82" t="s">
        <v>2877</v>
      </c>
      <c r="F248" s="75" t="s">
        <v>123</v>
      </c>
      <c r="G248" s="83" t="s">
        <v>2879</v>
      </c>
      <c r="H248" s="47"/>
      <c r="I248" s="49"/>
      <c r="J248" s="49"/>
      <c r="K248" s="49"/>
      <c r="L248" s="35"/>
      <c r="M248" s="34"/>
      <c r="N248" s="34"/>
      <c r="O248" s="34"/>
      <c r="P248" s="110" t="s">
        <v>2526</v>
      </c>
      <c r="Q248" s="53">
        <v>43662</v>
      </c>
      <c r="R248" s="53">
        <v>43662</v>
      </c>
      <c r="S248" s="53">
        <v>44758</v>
      </c>
      <c r="T248" s="83">
        <f t="shared" si="8"/>
        <v>1080</v>
      </c>
      <c r="U248" s="142">
        <v>0</v>
      </c>
      <c r="V248" s="142"/>
      <c r="W248" s="144"/>
      <c r="X248" s="53"/>
      <c r="Y248" s="144"/>
      <c r="Z248" s="75"/>
      <c r="AA248" s="166"/>
      <c r="AB248" s="75"/>
      <c r="AC248" s="67"/>
      <c r="AD248" s="67"/>
      <c r="AE248" s="67"/>
      <c r="AF248" s="67"/>
      <c r="AG248" s="67"/>
      <c r="AH248" s="67"/>
      <c r="AI248" s="67"/>
      <c r="AJ248" s="67"/>
      <c r="AK248" s="67"/>
      <c r="AL248" s="69">
        <f t="shared" si="7"/>
        <v>0</v>
      </c>
      <c r="AM248" s="111" t="s">
        <v>2535</v>
      </c>
      <c r="AN248" s="81" t="s">
        <v>691</v>
      </c>
      <c r="AO248" s="111" t="s">
        <v>2537</v>
      </c>
      <c r="AP248" s="34" t="s">
        <v>228</v>
      </c>
      <c r="AQ248" s="109" t="s">
        <v>229</v>
      </c>
      <c r="AR248" s="109" t="s">
        <v>2539</v>
      </c>
    </row>
    <row r="249" spans="1:44" ht="165.75">
      <c r="A249" s="109" t="s">
        <v>2883</v>
      </c>
      <c r="B249" s="109" t="s">
        <v>20</v>
      </c>
      <c r="C249" s="109" t="s">
        <v>2522</v>
      </c>
      <c r="D249" s="109">
        <v>0</v>
      </c>
      <c r="E249" s="82" t="s">
        <v>2886</v>
      </c>
      <c r="F249" s="75" t="s">
        <v>123</v>
      </c>
      <c r="G249" s="83" t="s">
        <v>2888</v>
      </c>
      <c r="H249" s="47"/>
      <c r="I249" s="49"/>
      <c r="J249" s="49"/>
      <c r="K249" s="49"/>
      <c r="L249" s="35"/>
      <c r="M249" s="34"/>
      <c r="N249" s="34"/>
      <c r="O249" s="34"/>
      <c r="P249" s="110" t="s">
        <v>2526</v>
      </c>
      <c r="Q249" s="53">
        <v>43662</v>
      </c>
      <c r="R249" s="53">
        <v>43662</v>
      </c>
      <c r="S249" s="53">
        <v>44758</v>
      </c>
      <c r="T249" s="83">
        <f t="shared" si="8"/>
        <v>1080</v>
      </c>
      <c r="U249" s="142">
        <v>0</v>
      </c>
      <c r="V249" s="142"/>
      <c r="W249" s="144"/>
      <c r="X249" s="53"/>
      <c r="Y249" s="144"/>
      <c r="Z249" s="75"/>
      <c r="AA249" s="166"/>
      <c r="AB249" s="75"/>
      <c r="AC249" s="67"/>
      <c r="AD249" s="67"/>
      <c r="AE249" s="67"/>
      <c r="AF249" s="67"/>
      <c r="AG249" s="67"/>
      <c r="AH249" s="67"/>
      <c r="AI249" s="67"/>
      <c r="AJ249" s="67"/>
      <c r="AK249" s="67"/>
      <c r="AL249" s="69">
        <f t="shared" si="7"/>
        <v>0</v>
      </c>
      <c r="AM249" s="111" t="s">
        <v>2535</v>
      </c>
      <c r="AN249" s="81" t="s">
        <v>691</v>
      </c>
      <c r="AO249" s="111" t="s">
        <v>2537</v>
      </c>
      <c r="AP249" s="34" t="s">
        <v>228</v>
      </c>
      <c r="AQ249" s="109" t="s">
        <v>229</v>
      </c>
      <c r="AR249" s="109" t="s">
        <v>2539</v>
      </c>
    </row>
    <row r="250" spans="1:44" ht="165.75">
      <c r="A250" s="109" t="s">
        <v>2891</v>
      </c>
      <c r="B250" s="109" t="s">
        <v>20</v>
      </c>
      <c r="C250" s="109" t="s">
        <v>2522</v>
      </c>
      <c r="D250" s="109">
        <v>0</v>
      </c>
      <c r="E250" s="82" t="s">
        <v>2893</v>
      </c>
      <c r="F250" s="75" t="s">
        <v>123</v>
      </c>
      <c r="G250" s="83" t="s">
        <v>2895</v>
      </c>
      <c r="H250" s="47"/>
      <c r="I250" s="49"/>
      <c r="J250" s="49"/>
      <c r="K250" s="49"/>
      <c r="L250" s="35"/>
      <c r="M250" s="34"/>
      <c r="N250" s="34"/>
      <c r="O250" s="34"/>
      <c r="P250" s="110" t="s">
        <v>2526</v>
      </c>
      <c r="Q250" s="53">
        <v>43662</v>
      </c>
      <c r="R250" s="53">
        <v>43662</v>
      </c>
      <c r="S250" s="53">
        <v>44758</v>
      </c>
      <c r="T250" s="83">
        <f t="shared" si="8"/>
        <v>1080</v>
      </c>
      <c r="U250" s="142">
        <v>0</v>
      </c>
      <c r="V250" s="142"/>
      <c r="W250" s="144"/>
      <c r="X250" s="53"/>
      <c r="Y250" s="144"/>
      <c r="Z250" s="75"/>
      <c r="AA250" s="166"/>
      <c r="AB250" s="75"/>
      <c r="AC250" s="67"/>
      <c r="AD250" s="67"/>
      <c r="AE250" s="67"/>
      <c r="AF250" s="67"/>
      <c r="AG250" s="67"/>
      <c r="AH250" s="67"/>
      <c r="AI250" s="67"/>
      <c r="AJ250" s="67"/>
      <c r="AK250" s="67"/>
      <c r="AL250" s="69">
        <f t="shared" si="7"/>
        <v>0</v>
      </c>
      <c r="AM250" s="111" t="s">
        <v>2535</v>
      </c>
      <c r="AN250" s="81" t="s">
        <v>691</v>
      </c>
      <c r="AO250" s="111" t="s">
        <v>2537</v>
      </c>
      <c r="AP250" s="34" t="s">
        <v>228</v>
      </c>
      <c r="AQ250" s="109" t="s">
        <v>229</v>
      </c>
      <c r="AR250" s="109" t="s">
        <v>2539</v>
      </c>
    </row>
    <row r="251" spans="1:44" ht="165.75">
      <c r="A251" s="109" t="s">
        <v>2905</v>
      </c>
      <c r="B251" s="109" t="s">
        <v>20</v>
      </c>
      <c r="C251" s="109" t="s">
        <v>2522</v>
      </c>
      <c r="D251" s="109">
        <v>0</v>
      </c>
      <c r="E251" s="82" t="s">
        <v>2906</v>
      </c>
      <c r="F251" s="75" t="s">
        <v>123</v>
      </c>
      <c r="G251" s="83" t="s">
        <v>2909</v>
      </c>
      <c r="H251" s="47"/>
      <c r="I251" s="49"/>
      <c r="J251" s="49"/>
      <c r="K251" s="49"/>
      <c r="L251" s="35"/>
      <c r="M251" s="34"/>
      <c r="N251" s="34"/>
      <c r="O251" s="34"/>
      <c r="P251" s="110" t="s">
        <v>2526</v>
      </c>
      <c r="Q251" s="53">
        <v>43662</v>
      </c>
      <c r="R251" s="53">
        <v>43662</v>
      </c>
      <c r="S251" s="53">
        <v>44758</v>
      </c>
      <c r="T251" s="83">
        <f t="shared" si="8"/>
        <v>1080</v>
      </c>
      <c r="U251" s="142">
        <v>0</v>
      </c>
      <c r="V251" s="142"/>
      <c r="W251" s="144"/>
      <c r="X251" s="53"/>
      <c r="Y251" s="144"/>
      <c r="Z251" s="75"/>
      <c r="AA251" s="166"/>
      <c r="AB251" s="75"/>
      <c r="AC251" s="67"/>
      <c r="AD251" s="67"/>
      <c r="AE251" s="67"/>
      <c r="AF251" s="67"/>
      <c r="AG251" s="67"/>
      <c r="AH251" s="67"/>
      <c r="AI251" s="67"/>
      <c r="AJ251" s="67"/>
      <c r="AK251" s="67"/>
      <c r="AL251" s="69">
        <f t="shared" si="7"/>
        <v>0</v>
      </c>
      <c r="AM251" s="111" t="s">
        <v>2535</v>
      </c>
      <c r="AN251" s="81" t="s">
        <v>691</v>
      </c>
      <c r="AO251" s="111" t="s">
        <v>2537</v>
      </c>
      <c r="AP251" s="34" t="s">
        <v>228</v>
      </c>
      <c r="AQ251" s="109" t="s">
        <v>229</v>
      </c>
      <c r="AR251" s="109" t="s">
        <v>2539</v>
      </c>
    </row>
    <row r="252" spans="1:44" ht="165.75">
      <c r="A252" s="109" t="s">
        <v>2918</v>
      </c>
      <c r="B252" s="109" t="s">
        <v>20</v>
      </c>
      <c r="C252" s="109" t="s">
        <v>2522</v>
      </c>
      <c r="D252" s="109">
        <v>0</v>
      </c>
      <c r="E252" s="82" t="s">
        <v>2919</v>
      </c>
      <c r="F252" s="75" t="s">
        <v>123</v>
      </c>
      <c r="G252" s="83" t="s">
        <v>2920</v>
      </c>
      <c r="H252" s="47"/>
      <c r="I252" s="49"/>
      <c r="J252" s="49"/>
      <c r="K252" s="49"/>
      <c r="L252" s="35"/>
      <c r="M252" s="34"/>
      <c r="N252" s="34"/>
      <c r="O252" s="34"/>
      <c r="P252" s="110" t="s">
        <v>2526</v>
      </c>
      <c r="Q252" s="53">
        <v>43662</v>
      </c>
      <c r="R252" s="53">
        <v>43662</v>
      </c>
      <c r="S252" s="53">
        <v>44758</v>
      </c>
      <c r="T252" s="83">
        <f t="shared" si="8"/>
        <v>1080</v>
      </c>
      <c r="U252" s="142">
        <v>0</v>
      </c>
      <c r="V252" s="142"/>
      <c r="W252" s="144"/>
      <c r="X252" s="53"/>
      <c r="Y252" s="144"/>
      <c r="Z252" s="75"/>
      <c r="AA252" s="166"/>
      <c r="AB252" s="75"/>
      <c r="AC252" s="67"/>
      <c r="AD252" s="67"/>
      <c r="AE252" s="67"/>
      <c r="AF252" s="67"/>
      <c r="AG252" s="67"/>
      <c r="AH252" s="67"/>
      <c r="AI252" s="67"/>
      <c r="AJ252" s="67"/>
      <c r="AK252" s="67"/>
      <c r="AL252" s="69">
        <f t="shared" si="7"/>
        <v>0</v>
      </c>
      <c r="AM252" s="111" t="s">
        <v>2535</v>
      </c>
      <c r="AN252" s="81" t="s">
        <v>691</v>
      </c>
      <c r="AO252" s="111" t="s">
        <v>2537</v>
      </c>
      <c r="AP252" s="34" t="s">
        <v>228</v>
      </c>
      <c r="AQ252" s="109" t="s">
        <v>229</v>
      </c>
      <c r="AR252" s="109" t="s">
        <v>2539</v>
      </c>
    </row>
    <row r="253" spans="1:44" ht="165.75">
      <c r="A253" s="109" t="s">
        <v>2931</v>
      </c>
      <c r="B253" s="109" t="s">
        <v>20</v>
      </c>
      <c r="C253" s="109" t="s">
        <v>2522</v>
      </c>
      <c r="D253" s="109">
        <v>0</v>
      </c>
      <c r="E253" s="82" t="s">
        <v>2933</v>
      </c>
      <c r="F253" s="75" t="s">
        <v>123</v>
      </c>
      <c r="G253" s="83" t="s">
        <v>2935</v>
      </c>
      <c r="H253" s="47"/>
      <c r="I253" s="49"/>
      <c r="J253" s="49"/>
      <c r="K253" s="49"/>
      <c r="L253" s="35"/>
      <c r="M253" s="34"/>
      <c r="N253" s="34"/>
      <c r="O253" s="34"/>
      <c r="P253" s="110" t="s">
        <v>2526</v>
      </c>
      <c r="Q253" s="53">
        <v>43662</v>
      </c>
      <c r="R253" s="53">
        <v>43662</v>
      </c>
      <c r="S253" s="53">
        <v>44758</v>
      </c>
      <c r="T253" s="83">
        <f t="shared" si="8"/>
        <v>1080</v>
      </c>
      <c r="U253" s="142">
        <v>0</v>
      </c>
      <c r="V253" s="142"/>
      <c r="W253" s="144"/>
      <c r="X253" s="53"/>
      <c r="Y253" s="144"/>
      <c r="Z253" s="75"/>
      <c r="AA253" s="166"/>
      <c r="AB253" s="75"/>
      <c r="AC253" s="67"/>
      <c r="AD253" s="67"/>
      <c r="AE253" s="67"/>
      <c r="AF253" s="67"/>
      <c r="AG253" s="67"/>
      <c r="AH253" s="67"/>
      <c r="AI253" s="67"/>
      <c r="AJ253" s="67"/>
      <c r="AK253" s="67"/>
      <c r="AL253" s="69">
        <f t="shared" si="7"/>
        <v>0</v>
      </c>
      <c r="AM253" s="111" t="s">
        <v>2535</v>
      </c>
      <c r="AN253" s="81" t="s">
        <v>691</v>
      </c>
      <c r="AO253" s="111" t="s">
        <v>2537</v>
      </c>
      <c r="AP253" s="34" t="s">
        <v>228</v>
      </c>
      <c r="AQ253" s="109" t="s">
        <v>229</v>
      </c>
      <c r="AR253" s="109" t="s">
        <v>2539</v>
      </c>
    </row>
    <row r="254" spans="1:44" ht="165.75">
      <c r="A254" s="109" t="s">
        <v>2942</v>
      </c>
      <c r="B254" s="109" t="s">
        <v>20</v>
      </c>
      <c r="C254" s="109" t="s">
        <v>2522</v>
      </c>
      <c r="D254" s="109">
        <v>0</v>
      </c>
      <c r="E254" s="82" t="s">
        <v>2944</v>
      </c>
      <c r="F254" s="75" t="s">
        <v>123</v>
      </c>
      <c r="G254" s="83">
        <v>19255469</v>
      </c>
      <c r="H254" s="47"/>
      <c r="I254" s="49"/>
      <c r="J254" s="49"/>
      <c r="K254" s="49"/>
      <c r="L254" s="35"/>
      <c r="M254" s="34"/>
      <c r="N254" s="34"/>
      <c r="O254" s="34"/>
      <c r="P254" s="110" t="s">
        <v>2526</v>
      </c>
      <c r="Q254" s="53">
        <v>43662</v>
      </c>
      <c r="R254" s="53">
        <v>43662</v>
      </c>
      <c r="S254" s="53">
        <v>44758</v>
      </c>
      <c r="T254" s="83">
        <f t="shared" si="8"/>
        <v>1080</v>
      </c>
      <c r="U254" s="142">
        <v>0</v>
      </c>
      <c r="V254" s="142"/>
      <c r="W254" s="144"/>
      <c r="X254" s="53"/>
      <c r="Y254" s="144"/>
      <c r="Z254" s="75"/>
      <c r="AA254" s="166"/>
      <c r="AB254" s="75"/>
      <c r="AC254" s="67"/>
      <c r="AD254" s="67"/>
      <c r="AE254" s="67"/>
      <c r="AF254" s="67"/>
      <c r="AG254" s="67"/>
      <c r="AH254" s="67"/>
      <c r="AI254" s="67"/>
      <c r="AJ254" s="67"/>
      <c r="AK254" s="67"/>
      <c r="AL254" s="69">
        <f t="shared" si="7"/>
        <v>0</v>
      </c>
      <c r="AM254" s="111" t="s">
        <v>2535</v>
      </c>
      <c r="AN254" s="81" t="s">
        <v>691</v>
      </c>
      <c r="AO254" s="111" t="s">
        <v>2537</v>
      </c>
      <c r="AP254" s="34" t="s">
        <v>228</v>
      </c>
      <c r="AQ254" s="109" t="s">
        <v>229</v>
      </c>
      <c r="AR254" s="109" t="s">
        <v>2539</v>
      </c>
    </row>
    <row r="255" spans="1:44" ht="165.75">
      <c r="A255" s="109" t="s">
        <v>2951</v>
      </c>
      <c r="B255" s="109" t="s">
        <v>20</v>
      </c>
      <c r="C255" s="109" t="s">
        <v>2522</v>
      </c>
      <c r="D255" s="109">
        <v>0</v>
      </c>
      <c r="E255" s="82" t="s">
        <v>2953</v>
      </c>
      <c r="F255" s="75" t="s">
        <v>123</v>
      </c>
      <c r="G255" s="83">
        <v>830018502</v>
      </c>
      <c r="H255" s="47"/>
      <c r="I255" s="49"/>
      <c r="J255" s="49"/>
      <c r="K255" s="49"/>
      <c r="L255" s="35"/>
      <c r="M255" s="34"/>
      <c r="N255" s="34"/>
      <c r="O255" s="34"/>
      <c r="P255" s="110" t="s">
        <v>2526</v>
      </c>
      <c r="Q255" s="53">
        <v>43662</v>
      </c>
      <c r="R255" s="53">
        <v>43662</v>
      </c>
      <c r="S255" s="53">
        <v>44758</v>
      </c>
      <c r="T255" s="83">
        <f t="shared" si="8"/>
        <v>1080</v>
      </c>
      <c r="U255" s="142">
        <v>0</v>
      </c>
      <c r="V255" s="142"/>
      <c r="W255" s="144"/>
      <c r="X255" s="53"/>
      <c r="Y255" s="144"/>
      <c r="Z255" s="75"/>
      <c r="AA255" s="166"/>
      <c r="AB255" s="75"/>
      <c r="AC255" s="67"/>
      <c r="AD255" s="67"/>
      <c r="AE255" s="67"/>
      <c r="AF255" s="67"/>
      <c r="AG255" s="67"/>
      <c r="AH255" s="67"/>
      <c r="AI255" s="67"/>
      <c r="AJ255" s="67"/>
      <c r="AK255" s="67"/>
      <c r="AL255" s="69">
        <f t="shared" si="7"/>
        <v>0</v>
      </c>
      <c r="AM255" s="111" t="s">
        <v>2535</v>
      </c>
      <c r="AN255" s="81" t="s">
        <v>691</v>
      </c>
      <c r="AO255" s="111" t="s">
        <v>2537</v>
      </c>
      <c r="AP255" s="34" t="s">
        <v>228</v>
      </c>
      <c r="AQ255" s="109" t="s">
        <v>229</v>
      </c>
      <c r="AR255" s="109" t="s">
        <v>2539</v>
      </c>
    </row>
    <row r="256" spans="1:44" ht="165.75">
      <c r="A256" s="109" t="s">
        <v>2967</v>
      </c>
      <c r="B256" s="109" t="s">
        <v>20</v>
      </c>
      <c r="C256" s="109" t="s">
        <v>2522</v>
      </c>
      <c r="D256" s="109">
        <v>0</v>
      </c>
      <c r="E256" s="82" t="s">
        <v>2969</v>
      </c>
      <c r="F256" s="75" t="s">
        <v>123</v>
      </c>
      <c r="G256" s="83">
        <v>830116257</v>
      </c>
      <c r="H256" s="47"/>
      <c r="I256" s="49"/>
      <c r="J256" s="49"/>
      <c r="K256" s="49"/>
      <c r="L256" s="35"/>
      <c r="M256" s="34"/>
      <c r="N256" s="34"/>
      <c r="O256" s="34"/>
      <c r="P256" s="110" t="s">
        <v>2526</v>
      </c>
      <c r="Q256" s="53">
        <v>43662</v>
      </c>
      <c r="R256" s="53">
        <v>43662</v>
      </c>
      <c r="S256" s="53">
        <v>44758</v>
      </c>
      <c r="T256" s="83">
        <f t="shared" si="8"/>
        <v>1080</v>
      </c>
      <c r="U256" s="142">
        <v>0</v>
      </c>
      <c r="V256" s="142"/>
      <c r="W256" s="144"/>
      <c r="X256" s="53"/>
      <c r="Y256" s="144"/>
      <c r="Z256" s="75"/>
      <c r="AA256" s="166"/>
      <c r="AB256" s="75"/>
      <c r="AC256" s="67"/>
      <c r="AD256" s="67"/>
      <c r="AE256" s="67"/>
      <c r="AF256" s="67"/>
      <c r="AG256" s="67"/>
      <c r="AH256" s="67"/>
      <c r="AI256" s="67"/>
      <c r="AJ256" s="67"/>
      <c r="AK256" s="67"/>
      <c r="AL256" s="69">
        <f t="shared" si="7"/>
        <v>0</v>
      </c>
      <c r="AM256" s="111" t="s">
        <v>2535</v>
      </c>
      <c r="AN256" s="81" t="s">
        <v>691</v>
      </c>
      <c r="AO256" s="111" t="s">
        <v>2537</v>
      </c>
      <c r="AP256" s="34" t="s">
        <v>228</v>
      </c>
      <c r="AQ256" s="109" t="s">
        <v>229</v>
      </c>
      <c r="AR256" s="109" t="s">
        <v>2539</v>
      </c>
    </row>
    <row r="257" spans="1:44" ht="165.75">
      <c r="A257" s="109" t="s">
        <v>2977</v>
      </c>
      <c r="B257" s="109" t="s">
        <v>20</v>
      </c>
      <c r="C257" s="109" t="s">
        <v>2522</v>
      </c>
      <c r="D257" s="109">
        <v>0</v>
      </c>
      <c r="E257" s="82" t="s">
        <v>2979</v>
      </c>
      <c r="F257" s="75" t="s">
        <v>273</v>
      </c>
      <c r="G257" s="83">
        <v>80365259</v>
      </c>
      <c r="H257" s="47"/>
      <c r="I257" s="49"/>
      <c r="J257" s="49"/>
      <c r="K257" s="49"/>
      <c r="L257" s="35"/>
      <c r="M257" s="34"/>
      <c r="N257" s="34"/>
      <c r="O257" s="34"/>
      <c r="P257" s="110" t="s">
        <v>2526</v>
      </c>
      <c r="Q257" s="53">
        <v>43662</v>
      </c>
      <c r="R257" s="53">
        <v>43662</v>
      </c>
      <c r="S257" s="53">
        <v>44758</v>
      </c>
      <c r="T257" s="83">
        <f t="shared" si="8"/>
        <v>1080</v>
      </c>
      <c r="U257" s="142">
        <v>0</v>
      </c>
      <c r="V257" s="142"/>
      <c r="W257" s="144"/>
      <c r="X257" s="53"/>
      <c r="Y257" s="144"/>
      <c r="Z257" s="75"/>
      <c r="AA257" s="166"/>
      <c r="AB257" s="75"/>
      <c r="AC257" s="67"/>
      <c r="AD257" s="67"/>
      <c r="AE257" s="67"/>
      <c r="AF257" s="67"/>
      <c r="AG257" s="67"/>
      <c r="AH257" s="67"/>
      <c r="AI257" s="67"/>
      <c r="AJ257" s="67"/>
      <c r="AK257" s="67"/>
      <c r="AL257" s="69">
        <f t="shared" si="7"/>
        <v>0</v>
      </c>
      <c r="AM257" s="111" t="s">
        <v>2535</v>
      </c>
      <c r="AN257" s="81" t="s">
        <v>691</v>
      </c>
      <c r="AO257" s="111" t="s">
        <v>2537</v>
      </c>
      <c r="AP257" s="34" t="s">
        <v>228</v>
      </c>
      <c r="AQ257" s="109" t="s">
        <v>229</v>
      </c>
      <c r="AR257" s="109" t="s">
        <v>2539</v>
      </c>
    </row>
    <row r="258" spans="1:44" ht="165.75">
      <c r="A258" s="109" t="s">
        <v>2986</v>
      </c>
      <c r="B258" s="109" t="s">
        <v>20</v>
      </c>
      <c r="C258" s="109" t="s">
        <v>2522</v>
      </c>
      <c r="D258" s="109">
        <v>0</v>
      </c>
      <c r="E258" s="82" t="s">
        <v>2988</v>
      </c>
      <c r="F258" s="75" t="s">
        <v>123</v>
      </c>
      <c r="G258" s="83">
        <v>800032325</v>
      </c>
      <c r="H258" s="47"/>
      <c r="I258" s="49"/>
      <c r="J258" s="49"/>
      <c r="K258" s="49"/>
      <c r="L258" s="35"/>
      <c r="M258" s="34"/>
      <c r="N258" s="34"/>
      <c r="O258" s="34"/>
      <c r="P258" s="110" t="s">
        <v>2526</v>
      </c>
      <c r="Q258" s="53">
        <v>43662</v>
      </c>
      <c r="R258" s="53">
        <v>43662</v>
      </c>
      <c r="S258" s="53">
        <v>44758</v>
      </c>
      <c r="T258" s="83">
        <f t="shared" si="8"/>
        <v>1080</v>
      </c>
      <c r="U258" s="142">
        <v>0</v>
      </c>
      <c r="V258" s="142"/>
      <c r="W258" s="144"/>
      <c r="X258" s="53"/>
      <c r="Y258" s="144"/>
      <c r="Z258" s="75"/>
      <c r="AA258" s="166"/>
      <c r="AB258" s="75"/>
      <c r="AC258" s="67"/>
      <c r="AD258" s="67"/>
      <c r="AE258" s="67"/>
      <c r="AF258" s="67"/>
      <c r="AG258" s="67"/>
      <c r="AH258" s="67"/>
      <c r="AI258" s="67"/>
      <c r="AJ258" s="67"/>
      <c r="AK258" s="67"/>
      <c r="AL258" s="69">
        <f t="shared" si="7"/>
        <v>0</v>
      </c>
      <c r="AM258" s="111" t="s">
        <v>2535</v>
      </c>
      <c r="AN258" s="81" t="s">
        <v>691</v>
      </c>
      <c r="AO258" s="111" t="s">
        <v>2537</v>
      </c>
      <c r="AP258" s="34" t="s">
        <v>228</v>
      </c>
      <c r="AQ258" s="109" t="s">
        <v>229</v>
      </c>
      <c r="AR258" s="109" t="s">
        <v>2539</v>
      </c>
    </row>
    <row r="259" spans="1:44" ht="165.75">
      <c r="A259" s="109" t="s">
        <v>2990</v>
      </c>
      <c r="B259" s="109" t="s">
        <v>20</v>
      </c>
      <c r="C259" s="109" t="s">
        <v>2522</v>
      </c>
      <c r="D259" s="109">
        <v>0</v>
      </c>
      <c r="E259" s="82" t="s">
        <v>2993</v>
      </c>
      <c r="F259" s="75" t="s">
        <v>123</v>
      </c>
      <c r="G259" s="83">
        <v>830065761</v>
      </c>
      <c r="H259" s="47"/>
      <c r="I259" s="49"/>
      <c r="J259" s="49"/>
      <c r="K259" s="49"/>
      <c r="L259" s="35"/>
      <c r="M259" s="34"/>
      <c r="N259" s="34"/>
      <c r="O259" s="34"/>
      <c r="P259" s="110" t="s">
        <v>2526</v>
      </c>
      <c r="Q259" s="53">
        <v>43662</v>
      </c>
      <c r="R259" s="53">
        <v>43662</v>
      </c>
      <c r="S259" s="53">
        <v>44758</v>
      </c>
      <c r="T259" s="83">
        <f t="shared" si="8"/>
        <v>1080</v>
      </c>
      <c r="U259" s="142">
        <v>0</v>
      </c>
      <c r="V259" s="142"/>
      <c r="W259" s="144"/>
      <c r="X259" s="53"/>
      <c r="Y259" s="144"/>
      <c r="Z259" s="75"/>
      <c r="AA259" s="166"/>
      <c r="AB259" s="75"/>
      <c r="AC259" s="67"/>
      <c r="AD259" s="67"/>
      <c r="AE259" s="67"/>
      <c r="AF259" s="67"/>
      <c r="AG259" s="67"/>
      <c r="AH259" s="67"/>
      <c r="AI259" s="67"/>
      <c r="AJ259" s="67"/>
      <c r="AK259" s="67"/>
      <c r="AL259" s="69">
        <f t="shared" si="7"/>
        <v>0</v>
      </c>
      <c r="AM259" s="111" t="s">
        <v>2535</v>
      </c>
      <c r="AN259" s="81" t="s">
        <v>691</v>
      </c>
      <c r="AO259" s="111" t="s">
        <v>2537</v>
      </c>
      <c r="AP259" s="34" t="s">
        <v>228</v>
      </c>
      <c r="AQ259" s="109" t="s">
        <v>229</v>
      </c>
      <c r="AR259" s="109" t="s">
        <v>2539</v>
      </c>
    </row>
    <row r="260" spans="1:44" ht="165.75">
      <c r="A260" s="109" t="s">
        <v>2995</v>
      </c>
      <c r="B260" s="109" t="s">
        <v>20</v>
      </c>
      <c r="C260" s="109" t="s">
        <v>2522</v>
      </c>
      <c r="D260" s="109">
        <v>0</v>
      </c>
      <c r="E260" s="82" t="s">
        <v>2996</v>
      </c>
      <c r="F260" s="75" t="s">
        <v>123</v>
      </c>
      <c r="G260" s="83">
        <v>860506089</v>
      </c>
      <c r="H260" s="47"/>
      <c r="I260" s="49"/>
      <c r="J260" s="49"/>
      <c r="K260" s="49"/>
      <c r="L260" s="35"/>
      <c r="M260" s="34"/>
      <c r="N260" s="34"/>
      <c r="O260" s="34"/>
      <c r="P260" s="110" t="s">
        <v>2526</v>
      </c>
      <c r="Q260" s="53">
        <v>43662</v>
      </c>
      <c r="R260" s="53">
        <v>43662</v>
      </c>
      <c r="S260" s="53">
        <v>44758</v>
      </c>
      <c r="T260" s="83">
        <f t="shared" si="8"/>
        <v>1080</v>
      </c>
      <c r="U260" s="142">
        <v>0</v>
      </c>
      <c r="V260" s="142"/>
      <c r="W260" s="144"/>
      <c r="X260" s="53"/>
      <c r="Y260" s="144"/>
      <c r="Z260" s="75"/>
      <c r="AA260" s="166"/>
      <c r="AB260" s="75"/>
      <c r="AC260" s="67"/>
      <c r="AD260" s="67"/>
      <c r="AE260" s="67"/>
      <c r="AF260" s="67"/>
      <c r="AG260" s="67"/>
      <c r="AH260" s="67"/>
      <c r="AI260" s="67"/>
      <c r="AJ260" s="67"/>
      <c r="AK260" s="67"/>
      <c r="AL260" s="69">
        <f t="shared" si="7"/>
        <v>0</v>
      </c>
      <c r="AM260" s="111" t="s">
        <v>2535</v>
      </c>
      <c r="AN260" s="81" t="s">
        <v>691</v>
      </c>
      <c r="AO260" s="111" t="s">
        <v>2537</v>
      </c>
      <c r="AP260" s="34" t="s">
        <v>228</v>
      </c>
      <c r="AQ260" s="109" t="s">
        <v>229</v>
      </c>
      <c r="AR260" s="109" t="s">
        <v>2539</v>
      </c>
    </row>
    <row r="261" spans="1:44" ht="165.75">
      <c r="A261" s="109" t="s">
        <v>3003</v>
      </c>
      <c r="B261" s="109" t="s">
        <v>20</v>
      </c>
      <c r="C261" s="109" t="s">
        <v>2522</v>
      </c>
      <c r="D261" s="109">
        <v>0</v>
      </c>
      <c r="E261" s="82" t="s">
        <v>3005</v>
      </c>
      <c r="F261" s="75" t="s">
        <v>123</v>
      </c>
      <c r="G261" s="83">
        <v>830075607</v>
      </c>
      <c r="H261" s="47"/>
      <c r="I261" s="49"/>
      <c r="J261" s="49"/>
      <c r="K261" s="49"/>
      <c r="L261" s="35"/>
      <c r="M261" s="34"/>
      <c r="N261" s="34"/>
      <c r="O261" s="34"/>
      <c r="P261" s="110" t="s">
        <v>2526</v>
      </c>
      <c r="Q261" s="53">
        <v>43662</v>
      </c>
      <c r="R261" s="53">
        <v>43662</v>
      </c>
      <c r="S261" s="53">
        <v>44758</v>
      </c>
      <c r="T261" s="83">
        <f t="shared" si="8"/>
        <v>1080</v>
      </c>
      <c r="U261" s="142">
        <v>0</v>
      </c>
      <c r="V261" s="142"/>
      <c r="W261" s="144"/>
      <c r="X261" s="53"/>
      <c r="Y261" s="144"/>
      <c r="Z261" s="75"/>
      <c r="AA261" s="166"/>
      <c r="AB261" s="75"/>
      <c r="AC261" s="67"/>
      <c r="AD261" s="67"/>
      <c r="AE261" s="67"/>
      <c r="AF261" s="67"/>
      <c r="AG261" s="67"/>
      <c r="AH261" s="67"/>
      <c r="AI261" s="67"/>
      <c r="AJ261" s="67"/>
      <c r="AK261" s="67"/>
      <c r="AL261" s="69">
        <f t="shared" si="7"/>
        <v>0</v>
      </c>
      <c r="AM261" s="111" t="s">
        <v>2535</v>
      </c>
      <c r="AN261" s="81" t="s">
        <v>691</v>
      </c>
      <c r="AO261" s="111" t="s">
        <v>2537</v>
      </c>
      <c r="AP261" s="34" t="s">
        <v>228</v>
      </c>
      <c r="AQ261" s="109" t="s">
        <v>229</v>
      </c>
      <c r="AR261" s="109" t="s">
        <v>2539</v>
      </c>
    </row>
    <row r="262" spans="1:44" ht="165.75">
      <c r="A262" s="109" t="s">
        <v>3012</v>
      </c>
      <c r="B262" s="109" t="s">
        <v>20</v>
      </c>
      <c r="C262" s="109" t="s">
        <v>2522</v>
      </c>
      <c r="D262" s="109">
        <v>0</v>
      </c>
      <c r="E262" s="82" t="s">
        <v>3014</v>
      </c>
      <c r="F262" s="75" t="s">
        <v>273</v>
      </c>
      <c r="G262" s="83">
        <v>19372252</v>
      </c>
      <c r="H262" s="47"/>
      <c r="I262" s="49"/>
      <c r="J262" s="49"/>
      <c r="K262" s="49"/>
      <c r="L262" s="35"/>
      <c r="M262" s="34"/>
      <c r="N262" s="34"/>
      <c r="O262" s="34"/>
      <c r="P262" s="110" t="s">
        <v>2526</v>
      </c>
      <c r="Q262" s="53">
        <v>43662</v>
      </c>
      <c r="R262" s="53">
        <v>43662</v>
      </c>
      <c r="S262" s="53">
        <v>44758</v>
      </c>
      <c r="T262" s="83">
        <f t="shared" si="8"/>
        <v>1080</v>
      </c>
      <c r="U262" s="142">
        <v>0</v>
      </c>
      <c r="V262" s="142"/>
      <c r="W262" s="144"/>
      <c r="X262" s="53"/>
      <c r="Y262" s="144"/>
      <c r="Z262" s="75"/>
      <c r="AA262" s="166"/>
      <c r="AB262" s="75"/>
      <c r="AC262" s="67"/>
      <c r="AD262" s="67"/>
      <c r="AE262" s="67"/>
      <c r="AF262" s="67"/>
      <c r="AG262" s="67"/>
      <c r="AH262" s="67"/>
      <c r="AI262" s="67"/>
      <c r="AJ262" s="67"/>
      <c r="AK262" s="67"/>
      <c r="AL262" s="69">
        <f t="shared" si="7"/>
        <v>0</v>
      </c>
      <c r="AM262" s="111" t="s">
        <v>2535</v>
      </c>
      <c r="AN262" s="81" t="s">
        <v>691</v>
      </c>
      <c r="AO262" s="111" t="s">
        <v>2537</v>
      </c>
      <c r="AP262" s="34" t="s">
        <v>228</v>
      </c>
      <c r="AQ262" s="109" t="s">
        <v>229</v>
      </c>
      <c r="AR262" s="109" t="s">
        <v>2539</v>
      </c>
    </row>
    <row r="263" spans="1:44" ht="165.75">
      <c r="A263" s="109" t="s">
        <v>3022</v>
      </c>
      <c r="B263" s="109" t="s">
        <v>20</v>
      </c>
      <c r="C263" s="109" t="s">
        <v>2522</v>
      </c>
      <c r="D263" s="109">
        <v>0</v>
      </c>
      <c r="E263" s="82" t="s">
        <v>3024</v>
      </c>
      <c r="F263" s="75" t="s">
        <v>273</v>
      </c>
      <c r="G263" s="83">
        <v>3177083</v>
      </c>
      <c r="H263" s="47"/>
      <c r="I263" s="49"/>
      <c r="J263" s="49"/>
      <c r="K263" s="49"/>
      <c r="L263" s="35"/>
      <c r="M263" s="34"/>
      <c r="N263" s="34"/>
      <c r="O263" s="34"/>
      <c r="P263" s="110" t="s">
        <v>2526</v>
      </c>
      <c r="Q263" s="53">
        <v>43662</v>
      </c>
      <c r="R263" s="53">
        <v>43662</v>
      </c>
      <c r="S263" s="53">
        <v>44758</v>
      </c>
      <c r="T263" s="83">
        <f t="shared" si="8"/>
        <v>1080</v>
      </c>
      <c r="U263" s="142">
        <v>0</v>
      </c>
      <c r="V263" s="142"/>
      <c r="W263" s="144"/>
      <c r="X263" s="53"/>
      <c r="Y263" s="144"/>
      <c r="Z263" s="75"/>
      <c r="AA263" s="166"/>
      <c r="AB263" s="75"/>
      <c r="AC263" s="67"/>
      <c r="AD263" s="67"/>
      <c r="AE263" s="67"/>
      <c r="AF263" s="67"/>
      <c r="AG263" s="67"/>
      <c r="AH263" s="67"/>
      <c r="AI263" s="67"/>
      <c r="AJ263" s="67"/>
      <c r="AK263" s="67"/>
      <c r="AL263" s="69">
        <f t="shared" si="7"/>
        <v>0</v>
      </c>
      <c r="AM263" s="111" t="s">
        <v>2535</v>
      </c>
      <c r="AN263" s="81" t="s">
        <v>691</v>
      </c>
      <c r="AO263" s="111" t="s">
        <v>2537</v>
      </c>
      <c r="AP263" s="34" t="s">
        <v>228</v>
      </c>
      <c r="AQ263" s="109" t="s">
        <v>229</v>
      </c>
      <c r="AR263" s="109" t="s">
        <v>2539</v>
      </c>
    </row>
    <row r="264" spans="1:44" ht="165.75">
      <c r="A264" s="109" t="s">
        <v>3036</v>
      </c>
      <c r="B264" s="109" t="s">
        <v>20</v>
      </c>
      <c r="C264" s="109" t="s">
        <v>2522</v>
      </c>
      <c r="D264" s="109">
        <v>0</v>
      </c>
      <c r="E264" s="82" t="s">
        <v>3038</v>
      </c>
      <c r="F264" s="75" t="s">
        <v>123</v>
      </c>
      <c r="G264" s="83">
        <v>900051447</v>
      </c>
      <c r="H264" s="47"/>
      <c r="I264" s="49"/>
      <c r="J264" s="49"/>
      <c r="K264" s="49"/>
      <c r="L264" s="35"/>
      <c r="M264" s="34"/>
      <c r="N264" s="34"/>
      <c r="O264" s="34"/>
      <c r="P264" s="110" t="s">
        <v>2526</v>
      </c>
      <c r="Q264" s="53">
        <v>43662</v>
      </c>
      <c r="R264" s="53">
        <v>43662</v>
      </c>
      <c r="S264" s="53">
        <v>44758</v>
      </c>
      <c r="T264" s="83">
        <f t="shared" si="8"/>
        <v>1080</v>
      </c>
      <c r="U264" s="142">
        <v>0</v>
      </c>
      <c r="V264" s="142"/>
      <c r="W264" s="144"/>
      <c r="X264" s="53"/>
      <c r="Y264" s="144"/>
      <c r="Z264" s="75"/>
      <c r="AA264" s="166"/>
      <c r="AB264" s="75"/>
      <c r="AC264" s="67"/>
      <c r="AD264" s="67"/>
      <c r="AE264" s="67"/>
      <c r="AF264" s="67"/>
      <c r="AG264" s="67"/>
      <c r="AH264" s="67"/>
      <c r="AI264" s="67"/>
      <c r="AJ264" s="67"/>
      <c r="AK264" s="67"/>
      <c r="AL264" s="69">
        <f t="shared" si="7"/>
        <v>0</v>
      </c>
      <c r="AM264" s="111" t="s">
        <v>2535</v>
      </c>
      <c r="AN264" s="81" t="s">
        <v>691</v>
      </c>
      <c r="AO264" s="111" t="s">
        <v>2537</v>
      </c>
      <c r="AP264" s="34" t="s">
        <v>228</v>
      </c>
      <c r="AQ264" s="109" t="s">
        <v>229</v>
      </c>
      <c r="AR264" s="109" t="s">
        <v>2539</v>
      </c>
    </row>
    <row r="265" spans="1:44" ht="165.75">
      <c r="A265" s="109" t="s">
        <v>3046</v>
      </c>
      <c r="B265" s="109" t="s">
        <v>20</v>
      </c>
      <c r="C265" s="109" t="s">
        <v>2522</v>
      </c>
      <c r="D265" s="109">
        <v>0</v>
      </c>
      <c r="E265" s="82" t="s">
        <v>3048</v>
      </c>
      <c r="F265" s="75" t="s">
        <v>123</v>
      </c>
      <c r="G265" s="83">
        <v>830036667</v>
      </c>
      <c r="H265" s="47"/>
      <c r="I265" s="49"/>
      <c r="J265" s="49"/>
      <c r="K265" s="49"/>
      <c r="L265" s="35"/>
      <c r="M265" s="34"/>
      <c r="N265" s="34"/>
      <c r="O265" s="34"/>
      <c r="P265" s="110" t="s">
        <v>2526</v>
      </c>
      <c r="Q265" s="53">
        <v>43662</v>
      </c>
      <c r="R265" s="53">
        <v>43662</v>
      </c>
      <c r="S265" s="53">
        <v>44758</v>
      </c>
      <c r="T265" s="83">
        <f t="shared" si="8"/>
        <v>1080</v>
      </c>
      <c r="U265" s="142">
        <v>0</v>
      </c>
      <c r="V265" s="142"/>
      <c r="W265" s="144"/>
      <c r="X265" s="53"/>
      <c r="Y265" s="144"/>
      <c r="Z265" s="75"/>
      <c r="AA265" s="166"/>
      <c r="AB265" s="75"/>
      <c r="AC265" s="67"/>
      <c r="AD265" s="67"/>
      <c r="AE265" s="67"/>
      <c r="AF265" s="67"/>
      <c r="AG265" s="67"/>
      <c r="AH265" s="67"/>
      <c r="AI265" s="67"/>
      <c r="AJ265" s="67"/>
      <c r="AK265" s="67"/>
      <c r="AL265" s="69">
        <f t="shared" si="7"/>
        <v>0</v>
      </c>
      <c r="AM265" s="111" t="s">
        <v>2535</v>
      </c>
      <c r="AN265" s="81" t="s">
        <v>691</v>
      </c>
      <c r="AO265" s="111" t="s">
        <v>2537</v>
      </c>
      <c r="AP265" s="34" t="s">
        <v>228</v>
      </c>
      <c r="AQ265" s="109" t="s">
        <v>229</v>
      </c>
      <c r="AR265" s="109" t="s">
        <v>2539</v>
      </c>
    </row>
    <row r="266" spans="1:44" ht="165.75">
      <c r="A266" s="109" t="s">
        <v>3058</v>
      </c>
      <c r="B266" s="109" t="s">
        <v>20</v>
      </c>
      <c r="C266" s="109" t="s">
        <v>2522</v>
      </c>
      <c r="D266" s="109">
        <v>0</v>
      </c>
      <c r="E266" s="82" t="s">
        <v>3059</v>
      </c>
      <c r="F266" s="75" t="s">
        <v>273</v>
      </c>
      <c r="G266" s="83">
        <v>11408123</v>
      </c>
      <c r="H266" s="47"/>
      <c r="I266" s="49"/>
      <c r="J266" s="49"/>
      <c r="K266" s="49"/>
      <c r="L266" s="35"/>
      <c r="M266" s="34"/>
      <c r="N266" s="34"/>
      <c r="O266" s="34"/>
      <c r="P266" s="110" t="s">
        <v>2526</v>
      </c>
      <c r="Q266" s="53">
        <v>43662</v>
      </c>
      <c r="R266" s="53">
        <v>43662</v>
      </c>
      <c r="S266" s="53">
        <v>44758</v>
      </c>
      <c r="T266" s="83">
        <f t="shared" si="8"/>
        <v>1080</v>
      </c>
      <c r="U266" s="142">
        <v>0</v>
      </c>
      <c r="V266" s="142"/>
      <c r="W266" s="144"/>
      <c r="X266" s="53"/>
      <c r="Y266" s="144"/>
      <c r="Z266" s="75"/>
      <c r="AA266" s="166"/>
      <c r="AB266" s="75"/>
      <c r="AC266" s="67"/>
      <c r="AD266" s="67"/>
      <c r="AE266" s="67"/>
      <c r="AF266" s="67"/>
      <c r="AG266" s="67"/>
      <c r="AH266" s="67"/>
      <c r="AI266" s="67"/>
      <c r="AJ266" s="67"/>
      <c r="AK266" s="67"/>
      <c r="AL266" s="69">
        <f t="shared" si="7"/>
        <v>0</v>
      </c>
      <c r="AM266" s="111" t="s">
        <v>2535</v>
      </c>
      <c r="AN266" s="81" t="s">
        <v>691</v>
      </c>
      <c r="AO266" s="111" t="s">
        <v>2537</v>
      </c>
      <c r="AP266" s="34" t="s">
        <v>228</v>
      </c>
      <c r="AQ266" s="109" t="s">
        <v>229</v>
      </c>
      <c r="AR266" s="109" t="s">
        <v>2539</v>
      </c>
    </row>
    <row r="267" spans="1:44" ht="165.75">
      <c r="A267" s="109" t="s">
        <v>3065</v>
      </c>
      <c r="B267" s="109" t="s">
        <v>20</v>
      </c>
      <c r="C267" s="109" t="s">
        <v>2522</v>
      </c>
      <c r="D267" s="109">
        <v>0</v>
      </c>
      <c r="E267" s="82" t="s">
        <v>3068</v>
      </c>
      <c r="F267" s="75" t="s">
        <v>123</v>
      </c>
      <c r="G267" s="83">
        <v>900228021</v>
      </c>
      <c r="H267" s="47"/>
      <c r="I267" s="49"/>
      <c r="J267" s="49"/>
      <c r="K267" s="49"/>
      <c r="L267" s="35"/>
      <c r="M267" s="34"/>
      <c r="N267" s="34"/>
      <c r="O267" s="34"/>
      <c r="P267" s="110" t="s">
        <v>2526</v>
      </c>
      <c r="Q267" s="53">
        <v>43662</v>
      </c>
      <c r="R267" s="53">
        <v>43662</v>
      </c>
      <c r="S267" s="53">
        <v>44758</v>
      </c>
      <c r="T267" s="83">
        <f t="shared" si="8"/>
        <v>1080</v>
      </c>
      <c r="U267" s="142">
        <v>0</v>
      </c>
      <c r="V267" s="142"/>
      <c r="W267" s="144"/>
      <c r="X267" s="53"/>
      <c r="Y267" s="144"/>
      <c r="Z267" s="75"/>
      <c r="AA267" s="166"/>
      <c r="AB267" s="75"/>
      <c r="AC267" s="67"/>
      <c r="AD267" s="67"/>
      <c r="AE267" s="67"/>
      <c r="AF267" s="67"/>
      <c r="AG267" s="67"/>
      <c r="AH267" s="67"/>
      <c r="AI267" s="67"/>
      <c r="AJ267" s="67"/>
      <c r="AK267" s="67"/>
      <c r="AL267" s="69">
        <f t="shared" si="7"/>
        <v>0</v>
      </c>
      <c r="AM267" s="111" t="s">
        <v>2535</v>
      </c>
      <c r="AN267" s="81" t="s">
        <v>691</v>
      </c>
      <c r="AO267" s="111" t="s">
        <v>2537</v>
      </c>
      <c r="AP267" s="34" t="s">
        <v>228</v>
      </c>
      <c r="AQ267" s="109" t="s">
        <v>229</v>
      </c>
      <c r="AR267" s="109" t="s">
        <v>2539</v>
      </c>
    </row>
    <row r="268" spans="1:44" ht="165.75">
      <c r="A268" s="109" t="s">
        <v>3080</v>
      </c>
      <c r="B268" s="109" t="s">
        <v>20</v>
      </c>
      <c r="C268" s="109" t="s">
        <v>2522</v>
      </c>
      <c r="D268" s="109">
        <v>0</v>
      </c>
      <c r="E268" s="82" t="s">
        <v>3081</v>
      </c>
      <c r="F268" s="75" t="s">
        <v>123</v>
      </c>
      <c r="G268" s="83">
        <v>800106526</v>
      </c>
      <c r="H268" s="47"/>
      <c r="I268" s="49"/>
      <c r="J268" s="49"/>
      <c r="K268" s="49"/>
      <c r="L268" s="35"/>
      <c r="M268" s="34"/>
      <c r="N268" s="34"/>
      <c r="O268" s="34"/>
      <c r="P268" s="110" t="s">
        <v>2526</v>
      </c>
      <c r="Q268" s="53">
        <v>43662</v>
      </c>
      <c r="R268" s="53">
        <v>43662</v>
      </c>
      <c r="S268" s="53">
        <v>44758</v>
      </c>
      <c r="T268" s="83">
        <f t="shared" si="8"/>
        <v>1080</v>
      </c>
      <c r="U268" s="142">
        <v>0</v>
      </c>
      <c r="V268" s="142"/>
      <c r="W268" s="144"/>
      <c r="X268" s="53"/>
      <c r="Y268" s="144"/>
      <c r="Z268" s="75"/>
      <c r="AA268" s="166"/>
      <c r="AB268" s="75"/>
      <c r="AC268" s="67"/>
      <c r="AD268" s="67"/>
      <c r="AE268" s="67"/>
      <c r="AF268" s="67"/>
      <c r="AG268" s="67"/>
      <c r="AH268" s="67"/>
      <c r="AI268" s="67"/>
      <c r="AJ268" s="67"/>
      <c r="AK268" s="67"/>
      <c r="AL268" s="69">
        <f t="shared" si="7"/>
        <v>0</v>
      </c>
      <c r="AM268" s="111" t="s">
        <v>2535</v>
      </c>
      <c r="AN268" s="81" t="s">
        <v>691</v>
      </c>
      <c r="AO268" s="111" t="s">
        <v>2537</v>
      </c>
      <c r="AP268" s="34" t="s">
        <v>228</v>
      </c>
      <c r="AQ268" s="109" t="s">
        <v>229</v>
      </c>
      <c r="AR268" s="109" t="s">
        <v>2539</v>
      </c>
    </row>
    <row r="269" spans="1:44" ht="165.75">
      <c r="A269" s="109" t="s">
        <v>3088</v>
      </c>
      <c r="B269" s="109" t="s">
        <v>20</v>
      </c>
      <c r="C269" s="109" t="s">
        <v>2522</v>
      </c>
      <c r="D269" s="109">
        <v>0</v>
      </c>
      <c r="E269" s="82" t="s">
        <v>3091</v>
      </c>
      <c r="F269" s="75" t="s">
        <v>123</v>
      </c>
      <c r="G269" s="83">
        <v>900074905</v>
      </c>
      <c r="H269" s="47"/>
      <c r="I269" s="49"/>
      <c r="J269" s="49"/>
      <c r="K269" s="49"/>
      <c r="L269" s="35"/>
      <c r="M269" s="34"/>
      <c r="N269" s="34"/>
      <c r="O269" s="34"/>
      <c r="P269" s="110" t="s">
        <v>2526</v>
      </c>
      <c r="Q269" s="53">
        <v>43662</v>
      </c>
      <c r="R269" s="53">
        <v>43662</v>
      </c>
      <c r="S269" s="53">
        <v>44758</v>
      </c>
      <c r="T269" s="83">
        <f t="shared" si="8"/>
        <v>1080</v>
      </c>
      <c r="U269" s="142">
        <v>0</v>
      </c>
      <c r="V269" s="142"/>
      <c r="W269" s="144"/>
      <c r="X269" s="53"/>
      <c r="Y269" s="144"/>
      <c r="Z269" s="75"/>
      <c r="AA269" s="166"/>
      <c r="AB269" s="75"/>
      <c r="AC269" s="67"/>
      <c r="AD269" s="67"/>
      <c r="AE269" s="67"/>
      <c r="AF269" s="67"/>
      <c r="AG269" s="67"/>
      <c r="AH269" s="67"/>
      <c r="AI269" s="67"/>
      <c r="AJ269" s="67"/>
      <c r="AK269" s="67"/>
      <c r="AL269" s="69">
        <f t="shared" si="7"/>
        <v>0</v>
      </c>
      <c r="AM269" s="111" t="s">
        <v>2535</v>
      </c>
      <c r="AN269" s="81" t="s">
        <v>691</v>
      </c>
      <c r="AO269" s="111" t="s">
        <v>2537</v>
      </c>
      <c r="AP269" s="34" t="s">
        <v>228</v>
      </c>
      <c r="AQ269" s="109" t="s">
        <v>229</v>
      </c>
      <c r="AR269" s="109" t="s">
        <v>2539</v>
      </c>
    </row>
    <row r="270" spans="1:44" ht="165.75">
      <c r="A270" s="109" t="s">
        <v>3102</v>
      </c>
      <c r="B270" s="109" t="s">
        <v>20</v>
      </c>
      <c r="C270" s="109" t="s">
        <v>2522</v>
      </c>
      <c r="D270" s="109">
        <v>0</v>
      </c>
      <c r="E270" s="82" t="s">
        <v>3104</v>
      </c>
      <c r="F270" s="75" t="s">
        <v>123</v>
      </c>
      <c r="G270" s="83">
        <v>830062826</v>
      </c>
      <c r="H270" s="47"/>
      <c r="I270" s="49"/>
      <c r="J270" s="49"/>
      <c r="K270" s="49"/>
      <c r="L270" s="35"/>
      <c r="M270" s="34"/>
      <c r="N270" s="34"/>
      <c r="O270" s="34"/>
      <c r="P270" s="110" t="s">
        <v>2526</v>
      </c>
      <c r="Q270" s="53">
        <v>43662</v>
      </c>
      <c r="R270" s="53">
        <v>43662</v>
      </c>
      <c r="S270" s="53">
        <v>44758</v>
      </c>
      <c r="T270" s="83">
        <f t="shared" si="8"/>
        <v>1080</v>
      </c>
      <c r="U270" s="142">
        <v>0</v>
      </c>
      <c r="V270" s="142"/>
      <c r="W270" s="144"/>
      <c r="X270" s="53"/>
      <c r="Y270" s="144"/>
      <c r="Z270" s="75"/>
      <c r="AA270" s="166"/>
      <c r="AB270" s="75"/>
      <c r="AC270" s="67"/>
      <c r="AD270" s="67"/>
      <c r="AE270" s="67"/>
      <c r="AF270" s="67"/>
      <c r="AG270" s="67"/>
      <c r="AH270" s="67"/>
      <c r="AI270" s="67"/>
      <c r="AJ270" s="67"/>
      <c r="AK270" s="67"/>
      <c r="AL270" s="69">
        <f t="shared" si="7"/>
        <v>0</v>
      </c>
      <c r="AM270" s="111" t="s">
        <v>2535</v>
      </c>
      <c r="AN270" s="81" t="s">
        <v>691</v>
      </c>
      <c r="AO270" s="111" t="s">
        <v>2537</v>
      </c>
      <c r="AP270" s="34" t="s">
        <v>228</v>
      </c>
      <c r="AQ270" s="109" t="s">
        <v>229</v>
      </c>
      <c r="AR270" s="109" t="s">
        <v>2539</v>
      </c>
    </row>
    <row r="271" spans="1:44" ht="165.75">
      <c r="A271" s="109" t="s">
        <v>3106</v>
      </c>
      <c r="B271" s="109" t="s">
        <v>20</v>
      </c>
      <c r="C271" s="109" t="s">
        <v>2522</v>
      </c>
      <c r="D271" s="109">
        <v>0</v>
      </c>
      <c r="E271" s="82" t="s">
        <v>3107</v>
      </c>
      <c r="F271" s="75" t="s">
        <v>123</v>
      </c>
      <c r="G271" s="83" t="s">
        <v>3108</v>
      </c>
      <c r="H271" s="47"/>
      <c r="I271" s="49"/>
      <c r="J271" s="49"/>
      <c r="K271" s="49"/>
      <c r="L271" s="35"/>
      <c r="M271" s="34"/>
      <c r="N271" s="34"/>
      <c r="O271" s="34"/>
      <c r="P271" s="110" t="s">
        <v>2526</v>
      </c>
      <c r="Q271" s="53">
        <v>43662</v>
      </c>
      <c r="R271" s="53">
        <v>43662</v>
      </c>
      <c r="S271" s="53">
        <v>44758</v>
      </c>
      <c r="T271" s="83">
        <f t="shared" si="8"/>
        <v>1080</v>
      </c>
      <c r="U271" s="142">
        <v>0</v>
      </c>
      <c r="V271" s="142"/>
      <c r="W271" s="144"/>
      <c r="X271" s="53"/>
      <c r="Y271" s="144"/>
      <c r="Z271" s="75"/>
      <c r="AA271" s="166"/>
      <c r="AB271" s="75"/>
      <c r="AC271" s="67"/>
      <c r="AD271" s="67"/>
      <c r="AE271" s="67"/>
      <c r="AF271" s="67"/>
      <c r="AG271" s="67"/>
      <c r="AH271" s="67"/>
      <c r="AI271" s="67"/>
      <c r="AJ271" s="67"/>
      <c r="AK271" s="67"/>
      <c r="AL271" s="69">
        <f t="shared" si="7"/>
        <v>0</v>
      </c>
      <c r="AM271" s="111" t="s">
        <v>2535</v>
      </c>
      <c r="AN271" s="81" t="s">
        <v>691</v>
      </c>
      <c r="AO271" s="111" t="s">
        <v>2537</v>
      </c>
      <c r="AP271" s="34" t="s">
        <v>228</v>
      </c>
      <c r="AQ271" s="109" t="s">
        <v>229</v>
      </c>
      <c r="AR271" s="109" t="s">
        <v>2539</v>
      </c>
    </row>
    <row r="272" spans="1:44" ht="165.75">
      <c r="A272" s="109" t="s">
        <v>3123</v>
      </c>
      <c r="B272" s="109" t="s">
        <v>20</v>
      </c>
      <c r="C272" s="109" t="s">
        <v>2522</v>
      </c>
      <c r="D272" s="109">
        <v>0</v>
      </c>
      <c r="E272" s="82" t="s">
        <v>3124</v>
      </c>
      <c r="F272" s="75" t="s">
        <v>123</v>
      </c>
      <c r="G272" s="83" t="s">
        <v>3125</v>
      </c>
      <c r="H272" s="47"/>
      <c r="I272" s="49"/>
      <c r="J272" s="49"/>
      <c r="K272" s="49"/>
      <c r="L272" s="35"/>
      <c r="M272" s="34"/>
      <c r="N272" s="34"/>
      <c r="O272" s="34"/>
      <c r="P272" s="110" t="s">
        <v>2526</v>
      </c>
      <c r="Q272" s="53">
        <v>43662</v>
      </c>
      <c r="R272" s="53">
        <v>43662</v>
      </c>
      <c r="S272" s="53">
        <v>44758</v>
      </c>
      <c r="T272" s="83">
        <f t="shared" si="8"/>
        <v>1080</v>
      </c>
      <c r="U272" s="142">
        <v>0</v>
      </c>
      <c r="V272" s="142"/>
      <c r="W272" s="144"/>
      <c r="X272" s="53"/>
      <c r="Y272" s="144"/>
      <c r="Z272" s="75"/>
      <c r="AA272" s="166"/>
      <c r="AB272" s="75"/>
      <c r="AC272" s="67"/>
      <c r="AD272" s="67"/>
      <c r="AE272" s="67"/>
      <c r="AF272" s="67"/>
      <c r="AG272" s="67"/>
      <c r="AH272" s="67"/>
      <c r="AI272" s="67"/>
      <c r="AJ272" s="67"/>
      <c r="AK272" s="67"/>
      <c r="AL272" s="69">
        <f t="shared" si="7"/>
        <v>0</v>
      </c>
      <c r="AM272" s="111" t="s">
        <v>2535</v>
      </c>
      <c r="AN272" s="81" t="s">
        <v>691</v>
      </c>
      <c r="AO272" s="111" t="s">
        <v>2537</v>
      </c>
      <c r="AP272" s="34" t="s">
        <v>228</v>
      </c>
      <c r="AQ272" s="109" t="s">
        <v>229</v>
      </c>
      <c r="AR272" s="109" t="s">
        <v>2539</v>
      </c>
    </row>
    <row r="273" spans="1:44" ht="165.75">
      <c r="A273" s="109" t="s">
        <v>3134</v>
      </c>
      <c r="B273" s="109" t="s">
        <v>20</v>
      </c>
      <c r="C273" s="109" t="s">
        <v>2522</v>
      </c>
      <c r="D273" s="109">
        <v>0</v>
      </c>
      <c r="E273" s="82" t="s">
        <v>3135</v>
      </c>
      <c r="F273" s="75" t="s">
        <v>123</v>
      </c>
      <c r="G273" s="83" t="s">
        <v>3136</v>
      </c>
      <c r="H273" s="47"/>
      <c r="I273" s="49"/>
      <c r="J273" s="49"/>
      <c r="K273" s="49"/>
      <c r="L273" s="35"/>
      <c r="M273" s="34"/>
      <c r="N273" s="34"/>
      <c r="O273" s="34"/>
      <c r="P273" s="110" t="s">
        <v>2526</v>
      </c>
      <c r="Q273" s="53">
        <v>43662</v>
      </c>
      <c r="R273" s="53">
        <v>43662</v>
      </c>
      <c r="S273" s="53">
        <v>44758</v>
      </c>
      <c r="T273" s="83">
        <f t="shared" si="8"/>
        <v>1080</v>
      </c>
      <c r="U273" s="142">
        <v>0</v>
      </c>
      <c r="V273" s="142"/>
      <c r="W273" s="144"/>
      <c r="X273" s="53"/>
      <c r="Y273" s="144"/>
      <c r="Z273" s="75"/>
      <c r="AA273" s="166"/>
      <c r="AB273" s="75"/>
      <c r="AC273" s="67"/>
      <c r="AD273" s="67"/>
      <c r="AE273" s="67"/>
      <c r="AF273" s="67"/>
      <c r="AG273" s="67"/>
      <c r="AH273" s="67"/>
      <c r="AI273" s="67"/>
      <c r="AJ273" s="67"/>
      <c r="AK273" s="67"/>
      <c r="AL273" s="69">
        <f t="shared" si="7"/>
        <v>0</v>
      </c>
      <c r="AM273" s="111" t="s">
        <v>2535</v>
      </c>
      <c r="AN273" s="81" t="s">
        <v>691</v>
      </c>
      <c r="AO273" s="111" t="s">
        <v>2537</v>
      </c>
      <c r="AP273" s="34" t="s">
        <v>228</v>
      </c>
      <c r="AQ273" s="109" t="s">
        <v>229</v>
      </c>
      <c r="AR273" s="109" t="s">
        <v>2539</v>
      </c>
    </row>
    <row r="274" spans="1:44" ht="165.75">
      <c r="A274" s="109" t="s">
        <v>3137</v>
      </c>
      <c r="B274" s="109" t="s">
        <v>20</v>
      </c>
      <c r="C274" s="109" t="s">
        <v>2522</v>
      </c>
      <c r="D274" s="109">
        <v>0</v>
      </c>
      <c r="E274" s="82" t="s">
        <v>3138</v>
      </c>
      <c r="F274" s="75" t="s">
        <v>123</v>
      </c>
      <c r="G274" s="83">
        <v>52861759</v>
      </c>
      <c r="H274" s="47"/>
      <c r="I274" s="49"/>
      <c r="J274" s="49"/>
      <c r="K274" s="49"/>
      <c r="L274" s="35"/>
      <c r="M274" s="34"/>
      <c r="N274" s="34"/>
      <c r="O274" s="34"/>
      <c r="P274" s="110" t="s">
        <v>2526</v>
      </c>
      <c r="Q274" s="53">
        <v>43670</v>
      </c>
      <c r="R274" s="53">
        <v>43670</v>
      </c>
      <c r="S274" s="53">
        <v>44765</v>
      </c>
      <c r="T274" s="83">
        <f t="shared" si="8"/>
        <v>1080</v>
      </c>
      <c r="U274" s="142">
        <v>0</v>
      </c>
      <c r="V274" s="142"/>
      <c r="W274" s="144"/>
      <c r="X274" s="53"/>
      <c r="Y274" s="144"/>
      <c r="Z274" s="75"/>
      <c r="AA274" s="166"/>
      <c r="AB274" s="75"/>
      <c r="AC274" s="67"/>
      <c r="AD274" s="67"/>
      <c r="AE274" s="67"/>
      <c r="AF274" s="67"/>
      <c r="AG274" s="67"/>
      <c r="AH274" s="67"/>
      <c r="AI274" s="67"/>
      <c r="AJ274" s="67"/>
      <c r="AK274" s="67"/>
      <c r="AL274" s="69">
        <f t="shared" si="7"/>
        <v>0</v>
      </c>
      <c r="AM274" s="111" t="s">
        <v>2535</v>
      </c>
      <c r="AN274" s="81" t="s">
        <v>691</v>
      </c>
      <c r="AO274" s="111" t="s">
        <v>2537</v>
      </c>
      <c r="AP274" s="34" t="s">
        <v>228</v>
      </c>
      <c r="AQ274" s="109" t="s">
        <v>229</v>
      </c>
      <c r="AR274" s="109" t="s">
        <v>2539</v>
      </c>
    </row>
    <row r="275" spans="1:44" ht="127.5">
      <c r="A275" s="109" t="s">
        <v>3144</v>
      </c>
      <c r="B275" s="32" t="s">
        <v>1062</v>
      </c>
      <c r="C275" s="32" t="s">
        <v>3145</v>
      </c>
      <c r="D275" s="109">
        <v>39025</v>
      </c>
      <c r="E275" s="82" t="s">
        <v>3146</v>
      </c>
      <c r="F275" s="75" t="s">
        <v>123</v>
      </c>
      <c r="G275" s="83">
        <v>890301886</v>
      </c>
      <c r="H275" s="47"/>
      <c r="I275" s="49"/>
      <c r="J275" s="49"/>
      <c r="K275" s="49"/>
      <c r="L275" s="35"/>
      <c r="M275" s="34"/>
      <c r="N275" s="34"/>
      <c r="O275" s="34"/>
      <c r="P275" s="110" t="s">
        <v>3147</v>
      </c>
      <c r="Q275" s="53">
        <v>43644</v>
      </c>
      <c r="R275" s="53">
        <v>43644</v>
      </c>
      <c r="S275" s="53">
        <v>43735</v>
      </c>
      <c r="T275" s="83">
        <v>90</v>
      </c>
      <c r="U275" s="142">
        <v>89735600</v>
      </c>
      <c r="V275" s="142"/>
      <c r="W275" s="144">
        <v>626</v>
      </c>
      <c r="X275" s="53">
        <v>43671</v>
      </c>
      <c r="Y275" s="144">
        <v>628</v>
      </c>
      <c r="Z275" s="75" t="s">
        <v>2219</v>
      </c>
      <c r="AA275" s="166">
        <v>1545</v>
      </c>
      <c r="AB275" s="75" t="s">
        <v>2220</v>
      </c>
      <c r="AC275" s="67"/>
      <c r="AD275" s="67"/>
      <c r="AE275" s="67"/>
      <c r="AF275" s="67"/>
      <c r="AG275" s="67"/>
      <c r="AH275" s="67"/>
      <c r="AI275" s="67"/>
      <c r="AJ275" s="67"/>
      <c r="AK275" s="67"/>
      <c r="AL275" s="69">
        <f t="shared" si="7"/>
        <v>89735600</v>
      </c>
      <c r="AM275" s="70" t="s">
        <v>2477</v>
      </c>
      <c r="AN275" s="81" t="s">
        <v>375</v>
      </c>
      <c r="AO275" s="111" t="s">
        <v>266</v>
      </c>
      <c r="AP275" s="34" t="s">
        <v>228</v>
      </c>
      <c r="AQ275" s="34" t="s">
        <v>1066</v>
      </c>
      <c r="AR275" s="109"/>
    </row>
    <row r="276" spans="1:44">
      <c r="AN276" s="11"/>
    </row>
    <row r="277" spans="1:44">
      <c r="AN277" s="11"/>
    </row>
    <row r="278" spans="1:44">
      <c r="AN278" s="11"/>
    </row>
    <row r="279" spans="1:44">
      <c r="AN279" s="11"/>
    </row>
    <row r="280" spans="1:44">
      <c r="AN280" s="11"/>
    </row>
    <row r="281" spans="1:44">
      <c r="AN281" s="11"/>
    </row>
    <row r="282" spans="1:44">
      <c r="AN282" s="11"/>
    </row>
    <row r="283" spans="1:44">
      <c r="AN283" s="11"/>
    </row>
    <row r="284" spans="1:44">
      <c r="AN284" s="11"/>
    </row>
    <row r="285" spans="1:44">
      <c r="AN285" s="11"/>
    </row>
    <row r="286" spans="1:44">
      <c r="AN286" s="11"/>
    </row>
    <row r="287" spans="1:44">
      <c r="AN287" s="11"/>
    </row>
    <row r="288" spans="1:44">
      <c r="AN288" s="11"/>
    </row>
    <row r="289" spans="40:40">
      <c r="AN289" s="11"/>
    </row>
    <row r="290" spans="40:40">
      <c r="AN290" s="11"/>
    </row>
    <row r="291" spans="40:40">
      <c r="AN291" s="11"/>
    </row>
    <row r="292" spans="40:40">
      <c r="AN292" s="11"/>
    </row>
    <row r="293" spans="40:40">
      <c r="AN293" s="11"/>
    </row>
    <row r="294" spans="40:40">
      <c r="AN294" s="11"/>
    </row>
    <row r="295" spans="40:40">
      <c r="AN295" s="11"/>
    </row>
    <row r="296" spans="40:40">
      <c r="AN296" s="11"/>
    </row>
    <row r="297" spans="40:40">
      <c r="AN297" s="11"/>
    </row>
    <row r="298" spans="40:40">
      <c r="AN298" s="11"/>
    </row>
    <row r="299" spans="40:40">
      <c r="AN299" s="11"/>
    </row>
    <row r="300" spans="40:40">
      <c r="AN300" s="11"/>
    </row>
    <row r="301" spans="40:40">
      <c r="AN301" s="11"/>
    </row>
    <row r="302" spans="40:40">
      <c r="AN302" s="11"/>
    </row>
    <row r="303" spans="40:40">
      <c r="AN303" s="11"/>
    </row>
    <row r="304" spans="40:40">
      <c r="AN304" s="11"/>
    </row>
    <row r="305" spans="40:40">
      <c r="AN305" s="11"/>
    </row>
    <row r="306" spans="40:40">
      <c r="AN306" s="11"/>
    </row>
    <row r="307" spans="40:40">
      <c r="AN307" s="11"/>
    </row>
    <row r="308" spans="40:40">
      <c r="AN308" s="11"/>
    </row>
    <row r="309" spans="40:40">
      <c r="AN309" s="11"/>
    </row>
    <row r="310" spans="40:40">
      <c r="AN310" s="11"/>
    </row>
    <row r="311" spans="40:40">
      <c r="AN311" s="11"/>
    </row>
    <row r="312" spans="40:40">
      <c r="AN312" s="11"/>
    </row>
    <row r="313" spans="40:40">
      <c r="AN313" s="11"/>
    </row>
    <row r="314" spans="40:40">
      <c r="AN314" s="11"/>
    </row>
    <row r="315" spans="40:40">
      <c r="AN315" s="11"/>
    </row>
    <row r="316" spans="40:40">
      <c r="AN316" s="11"/>
    </row>
    <row r="317" spans="40:40">
      <c r="AN317" s="11"/>
    </row>
    <row r="318" spans="40:40">
      <c r="AN318" s="11"/>
    </row>
    <row r="319" spans="40:40">
      <c r="AN319" s="11"/>
    </row>
    <row r="320" spans="40:40">
      <c r="AN320" s="11"/>
    </row>
    <row r="321" spans="40:40">
      <c r="AN321" s="11"/>
    </row>
    <row r="322" spans="40:40">
      <c r="AN322" s="11"/>
    </row>
    <row r="323" spans="40:40">
      <c r="AN323" s="11"/>
    </row>
    <row r="324" spans="40:40">
      <c r="AN324" s="11"/>
    </row>
    <row r="325" spans="40:40">
      <c r="AN325" s="11"/>
    </row>
    <row r="326" spans="40:40">
      <c r="AN326" s="11"/>
    </row>
    <row r="327" spans="40:40">
      <c r="AN327" s="11"/>
    </row>
    <row r="328" spans="40:40">
      <c r="AN328" s="11"/>
    </row>
    <row r="329" spans="40:40">
      <c r="AN329" s="11"/>
    </row>
    <row r="330" spans="40:40">
      <c r="AN330" s="11"/>
    </row>
    <row r="331" spans="40:40">
      <c r="AN331" s="11"/>
    </row>
    <row r="332" spans="40:40">
      <c r="AN332" s="11"/>
    </row>
    <row r="333" spans="40:40">
      <c r="AN333" s="11"/>
    </row>
    <row r="334" spans="40:40">
      <c r="AN334" s="11"/>
    </row>
    <row r="335" spans="40:40">
      <c r="AN335" s="11"/>
    </row>
    <row r="336" spans="40:40">
      <c r="AN336" s="11"/>
    </row>
    <row r="337" spans="40:40">
      <c r="AN337" s="11"/>
    </row>
    <row r="338" spans="40:40">
      <c r="AN338" s="11"/>
    </row>
    <row r="339" spans="40:40">
      <c r="AN339" s="11"/>
    </row>
    <row r="340" spans="40:40">
      <c r="AN340" s="11"/>
    </row>
    <row r="341" spans="40:40">
      <c r="AN341" s="11"/>
    </row>
    <row r="342" spans="40:40">
      <c r="AN342" s="11"/>
    </row>
    <row r="343" spans="40:40">
      <c r="AN343" s="11"/>
    </row>
    <row r="344" spans="40:40">
      <c r="AN344" s="11"/>
    </row>
    <row r="345" spans="40:40">
      <c r="AN345" s="11"/>
    </row>
    <row r="346" spans="40:40">
      <c r="AN346" s="11"/>
    </row>
    <row r="347" spans="40:40">
      <c r="AN347" s="11"/>
    </row>
    <row r="348" spans="40:40">
      <c r="AN348" s="11"/>
    </row>
    <row r="349" spans="40:40">
      <c r="AN349" s="11"/>
    </row>
    <row r="350" spans="40:40">
      <c r="AN350" s="11"/>
    </row>
    <row r="351" spans="40:40">
      <c r="AN351" s="11"/>
    </row>
    <row r="352" spans="40:40">
      <c r="AN352" s="11"/>
    </row>
    <row r="353" spans="40:40">
      <c r="AN353" s="11"/>
    </row>
    <row r="354" spans="40:40">
      <c r="AN354" s="11"/>
    </row>
    <row r="355" spans="40:40">
      <c r="AN355" s="11"/>
    </row>
    <row r="356" spans="40:40">
      <c r="AN356" s="11"/>
    </row>
    <row r="357" spans="40:40">
      <c r="AN357" s="11"/>
    </row>
    <row r="358" spans="40:40">
      <c r="AN358" s="11"/>
    </row>
    <row r="359" spans="40:40">
      <c r="AN359" s="11"/>
    </row>
    <row r="360" spans="40:40">
      <c r="AN360" s="11"/>
    </row>
    <row r="361" spans="40:40">
      <c r="AN361" s="11"/>
    </row>
    <row r="362" spans="40:40">
      <c r="AN362" s="11"/>
    </row>
    <row r="363" spans="40:40">
      <c r="AN363" s="11"/>
    </row>
    <row r="364" spans="40:40">
      <c r="AN364" s="11"/>
    </row>
    <row r="365" spans="40:40">
      <c r="AN365" s="11"/>
    </row>
    <row r="366" spans="40:40">
      <c r="AN366" s="11"/>
    </row>
    <row r="367" spans="40:40">
      <c r="AN367" s="11"/>
    </row>
    <row r="368" spans="40:40">
      <c r="AN368" s="11"/>
    </row>
    <row r="369" spans="40:40">
      <c r="AN369" s="11"/>
    </row>
    <row r="370" spans="40:40">
      <c r="AN370" s="11"/>
    </row>
    <row r="371" spans="40:40">
      <c r="AN371" s="11"/>
    </row>
    <row r="372" spans="40:40">
      <c r="AN372" s="11"/>
    </row>
    <row r="373" spans="40:40">
      <c r="AN373" s="11"/>
    </row>
    <row r="374" spans="40:40">
      <c r="AN374" s="11"/>
    </row>
    <row r="375" spans="40:40">
      <c r="AN375" s="11"/>
    </row>
    <row r="376" spans="40:40">
      <c r="AN376" s="11"/>
    </row>
    <row r="377" spans="40:40">
      <c r="AN377" s="11"/>
    </row>
    <row r="378" spans="40:40">
      <c r="AN378" s="11"/>
    </row>
    <row r="379" spans="40:40">
      <c r="AN379" s="11"/>
    </row>
    <row r="380" spans="40:40">
      <c r="AN380" s="11"/>
    </row>
    <row r="381" spans="40:40">
      <c r="AN381" s="11"/>
    </row>
    <row r="382" spans="40:40">
      <c r="AN382" s="11"/>
    </row>
    <row r="383" spans="40:40">
      <c r="AN383" s="11"/>
    </row>
    <row r="384" spans="40:40">
      <c r="AN384" s="11"/>
    </row>
    <row r="385" spans="40:40">
      <c r="AN385" s="11"/>
    </row>
    <row r="386" spans="40:40">
      <c r="AN386" s="11"/>
    </row>
    <row r="387" spans="40:40">
      <c r="AN387" s="11"/>
    </row>
    <row r="388" spans="40:40">
      <c r="AN388" s="11"/>
    </row>
    <row r="389" spans="40:40">
      <c r="AN389" s="11"/>
    </row>
    <row r="390" spans="40:40">
      <c r="AN390" s="11"/>
    </row>
    <row r="391" spans="40:40">
      <c r="AN391" s="11"/>
    </row>
    <row r="392" spans="40:40">
      <c r="AN392" s="11"/>
    </row>
    <row r="393" spans="40:40">
      <c r="AN393" s="11"/>
    </row>
    <row r="394" spans="40:40">
      <c r="AN394" s="11"/>
    </row>
    <row r="395" spans="40:40">
      <c r="AN395" s="11"/>
    </row>
    <row r="396" spans="40:40">
      <c r="AN396" s="11"/>
    </row>
    <row r="397" spans="40:40">
      <c r="AN397" s="11"/>
    </row>
    <row r="398" spans="40:40">
      <c r="AN398" s="11"/>
    </row>
    <row r="399" spans="40:40">
      <c r="AN399" s="11"/>
    </row>
    <row r="400" spans="40:40">
      <c r="AN400" s="11"/>
    </row>
    <row r="401" spans="40:40">
      <c r="AN401" s="11"/>
    </row>
    <row r="402" spans="40:40">
      <c r="AN402" s="11"/>
    </row>
    <row r="403" spans="40:40">
      <c r="AN403" s="11"/>
    </row>
    <row r="404" spans="40:40">
      <c r="AN404" s="11"/>
    </row>
    <row r="405" spans="40:40">
      <c r="AN405" s="11"/>
    </row>
    <row r="406" spans="40:40">
      <c r="AN406" s="11"/>
    </row>
    <row r="407" spans="40:40">
      <c r="AN407" s="11"/>
    </row>
    <row r="408" spans="40:40">
      <c r="AN408" s="11"/>
    </row>
    <row r="409" spans="40:40">
      <c r="AN409" s="11"/>
    </row>
    <row r="410" spans="40:40">
      <c r="AN410" s="11"/>
    </row>
    <row r="411" spans="40:40">
      <c r="AN411" s="11"/>
    </row>
    <row r="412" spans="40:40">
      <c r="AN412" s="11"/>
    </row>
    <row r="413" spans="40:40">
      <c r="AN413" s="11"/>
    </row>
    <row r="414" spans="40:40">
      <c r="AN414" s="11"/>
    </row>
    <row r="415" spans="40:40">
      <c r="AN415" s="11"/>
    </row>
    <row r="416" spans="40:40">
      <c r="AN416" s="11"/>
    </row>
    <row r="417" spans="40:40">
      <c r="AN417" s="11"/>
    </row>
    <row r="418" spans="40:40">
      <c r="AN418" s="11"/>
    </row>
    <row r="419" spans="40:40">
      <c r="AN419" s="11"/>
    </row>
    <row r="420" spans="40:40">
      <c r="AN420" s="11"/>
    </row>
    <row r="421" spans="40:40">
      <c r="AN421" s="11"/>
    </row>
    <row r="422" spans="40:40">
      <c r="AN422" s="11"/>
    </row>
    <row r="423" spans="40:40">
      <c r="AN423" s="11"/>
    </row>
    <row r="424" spans="40:40">
      <c r="AN424" s="11"/>
    </row>
    <row r="425" spans="40:40">
      <c r="AN425" s="11"/>
    </row>
    <row r="426" spans="40:40">
      <c r="AN426" s="11"/>
    </row>
    <row r="427" spans="40:40">
      <c r="AN427" s="11"/>
    </row>
    <row r="428" spans="40:40">
      <c r="AN428" s="11"/>
    </row>
    <row r="429" spans="40:40">
      <c r="AN429" s="11"/>
    </row>
    <row r="430" spans="40:40">
      <c r="AN430" s="11"/>
    </row>
    <row r="431" spans="40:40">
      <c r="AN431" s="11"/>
    </row>
    <row r="432" spans="40:40">
      <c r="AN432" s="11"/>
    </row>
    <row r="433" spans="40:40">
      <c r="AN433" s="11"/>
    </row>
    <row r="434" spans="40:40">
      <c r="AN434" s="11"/>
    </row>
    <row r="435" spans="40:40">
      <c r="AN435" s="11"/>
    </row>
    <row r="436" spans="40:40">
      <c r="AN436" s="11"/>
    </row>
    <row r="437" spans="40:40">
      <c r="AN437" s="11"/>
    </row>
    <row r="438" spans="40:40">
      <c r="AN438" s="11"/>
    </row>
    <row r="439" spans="40:40">
      <c r="AN439" s="11"/>
    </row>
    <row r="440" spans="40:40">
      <c r="AN440" s="11"/>
    </row>
    <row r="441" spans="40:40">
      <c r="AN441" s="11"/>
    </row>
    <row r="442" spans="40:40">
      <c r="AN442" s="11"/>
    </row>
    <row r="443" spans="40:40">
      <c r="AN443" s="11"/>
    </row>
    <row r="444" spans="40:40">
      <c r="AN444" s="11"/>
    </row>
    <row r="445" spans="40:40">
      <c r="AN445" s="11"/>
    </row>
    <row r="446" spans="40:40">
      <c r="AN446" s="11"/>
    </row>
    <row r="447" spans="40:40">
      <c r="AN447" s="11"/>
    </row>
    <row r="448" spans="40:40">
      <c r="AN448" s="11"/>
    </row>
    <row r="449" spans="40:40">
      <c r="AN449" s="11"/>
    </row>
    <row r="450" spans="40:40">
      <c r="AN450" s="11"/>
    </row>
    <row r="451" spans="40:40">
      <c r="AN451" s="11"/>
    </row>
    <row r="452" spans="40:40">
      <c r="AN452" s="11"/>
    </row>
    <row r="453" spans="40:40">
      <c r="AN453" s="11"/>
    </row>
    <row r="454" spans="40:40">
      <c r="AN454" s="11"/>
    </row>
    <row r="455" spans="40:40">
      <c r="AN455" s="11"/>
    </row>
    <row r="456" spans="40:40">
      <c r="AN456" s="11"/>
    </row>
    <row r="457" spans="40:40">
      <c r="AN457" s="11"/>
    </row>
    <row r="458" spans="40:40">
      <c r="AN458" s="11"/>
    </row>
    <row r="459" spans="40:40">
      <c r="AN459" s="11"/>
    </row>
    <row r="460" spans="40:40">
      <c r="AN460" s="11"/>
    </row>
    <row r="461" spans="40:40">
      <c r="AN461" s="11"/>
    </row>
    <row r="462" spans="40:40">
      <c r="AN462" s="11"/>
    </row>
    <row r="463" spans="40:40">
      <c r="AN463" s="11"/>
    </row>
    <row r="464" spans="40:40">
      <c r="AN464" s="11"/>
    </row>
    <row r="465" spans="40:40">
      <c r="AN465" s="11"/>
    </row>
    <row r="466" spans="40:40">
      <c r="AN466" s="11"/>
    </row>
    <row r="467" spans="40:40">
      <c r="AN467" s="11"/>
    </row>
    <row r="468" spans="40:40">
      <c r="AN468" s="11"/>
    </row>
    <row r="469" spans="40:40">
      <c r="AN469" s="11"/>
    </row>
    <row r="470" spans="40:40">
      <c r="AN470" s="11"/>
    </row>
    <row r="471" spans="40:40">
      <c r="AN471" s="11"/>
    </row>
    <row r="472" spans="40:40">
      <c r="AN472" s="11"/>
    </row>
    <row r="473" spans="40:40">
      <c r="AN473" s="11"/>
    </row>
    <row r="474" spans="40:40">
      <c r="AN474" s="11"/>
    </row>
    <row r="475" spans="40:40">
      <c r="AN475" s="11"/>
    </row>
    <row r="476" spans="40:40">
      <c r="AN476" s="11"/>
    </row>
    <row r="477" spans="40:40">
      <c r="AN477" s="11"/>
    </row>
    <row r="478" spans="40:40">
      <c r="AN478" s="11"/>
    </row>
    <row r="479" spans="40:40">
      <c r="AN479" s="11"/>
    </row>
    <row r="480" spans="40:40">
      <c r="AN480" s="11"/>
    </row>
    <row r="481" spans="40:40">
      <c r="AN481" s="11"/>
    </row>
    <row r="482" spans="40:40">
      <c r="AN482" s="11"/>
    </row>
    <row r="483" spans="40:40">
      <c r="AN483" s="11"/>
    </row>
    <row r="484" spans="40:40">
      <c r="AN484" s="11"/>
    </row>
    <row r="485" spans="40:40">
      <c r="AN485" s="11"/>
    </row>
    <row r="486" spans="40:40">
      <c r="AN486" s="11"/>
    </row>
    <row r="487" spans="40:40">
      <c r="AN487" s="11"/>
    </row>
    <row r="488" spans="40:40">
      <c r="AN488" s="11"/>
    </row>
    <row r="489" spans="40:40">
      <c r="AN489" s="11"/>
    </row>
    <row r="490" spans="40:40">
      <c r="AN490" s="11"/>
    </row>
    <row r="491" spans="40:40">
      <c r="AN491" s="11"/>
    </row>
    <row r="492" spans="40:40">
      <c r="AN492" s="11"/>
    </row>
    <row r="493" spans="40:40">
      <c r="AN493" s="11"/>
    </row>
    <row r="494" spans="40:40">
      <c r="AN494" s="11"/>
    </row>
    <row r="495" spans="40:40">
      <c r="AN495" s="11"/>
    </row>
    <row r="496" spans="40:40">
      <c r="AN496" s="11"/>
    </row>
    <row r="497" spans="40:40">
      <c r="AN497" s="11"/>
    </row>
    <row r="498" spans="40:40">
      <c r="AN498" s="11"/>
    </row>
    <row r="499" spans="40:40">
      <c r="AN499" s="11"/>
    </row>
    <row r="500" spans="40:40">
      <c r="AN500" s="11"/>
    </row>
    <row r="501" spans="40:40">
      <c r="AN501" s="11"/>
    </row>
    <row r="502" spans="40:40">
      <c r="AN502" s="11"/>
    </row>
    <row r="503" spans="40:40">
      <c r="AN503" s="11"/>
    </row>
    <row r="504" spans="40:40">
      <c r="AN504" s="11"/>
    </row>
    <row r="505" spans="40:40">
      <c r="AN505" s="11"/>
    </row>
    <row r="506" spans="40:40">
      <c r="AN506" s="11"/>
    </row>
    <row r="507" spans="40:40">
      <c r="AN507" s="11"/>
    </row>
    <row r="508" spans="40:40">
      <c r="AN508" s="11"/>
    </row>
    <row r="509" spans="40:40">
      <c r="AN509" s="11"/>
    </row>
    <row r="510" spans="40:40">
      <c r="AN510" s="11"/>
    </row>
    <row r="511" spans="40:40">
      <c r="AN511" s="11"/>
    </row>
    <row r="512" spans="40:40">
      <c r="AN512" s="11"/>
    </row>
    <row r="513" spans="40:40">
      <c r="AN513" s="11"/>
    </row>
    <row r="514" spans="40:40">
      <c r="AN514" s="11"/>
    </row>
    <row r="515" spans="40:40">
      <c r="AN515" s="11"/>
    </row>
    <row r="516" spans="40:40">
      <c r="AN516" s="11"/>
    </row>
    <row r="517" spans="40:40">
      <c r="AN517" s="11"/>
    </row>
    <row r="518" spans="40:40">
      <c r="AN518" s="11"/>
    </row>
    <row r="519" spans="40:40">
      <c r="AN519" s="11"/>
    </row>
    <row r="520" spans="40:40">
      <c r="AN520" s="11"/>
    </row>
    <row r="521" spans="40:40">
      <c r="AN521" s="11"/>
    </row>
    <row r="522" spans="40:40">
      <c r="AN522" s="11"/>
    </row>
    <row r="523" spans="40:40">
      <c r="AN523" s="11"/>
    </row>
    <row r="524" spans="40:40">
      <c r="AN524" s="11"/>
    </row>
    <row r="525" spans="40:40">
      <c r="AN525" s="11"/>
    </row>
    <row r="526" spans="40:40">
      <c r="AN526" s="11"/>
    </row>
    <row r="527" spans="40:40">
      <c r="AN527" s="11"/>
    </row>
    <row r="528" spans="40:40">
      <c r="AN528" s="11"/>
    </row>
    <row r="529" spans="40:40">
      <c r="AN529" s="11"/>
    </row>
    <row r="530" spans="40:40">
      <c r="AN530" s="11"/>
    </row>
    <row r="531" spans="40:40">
      <c r="AN531" s="11"/>
    </row>
    <row r="532" spans="40:40">
      <c r="AN532" s="11"/>
    </row>
    <row r="533" spans="40:40">
      <c r="AN533" s="11"/>
    </row>
    <row r="534" spans="40:40">
      <c r="AN534" s="11"/>
    </row>
    <row r="535" spans="40:40">
      <c r="AN535" s="11"/>
    </row>
    <row r="536" spans="40:40">
      <c r="AN536" s="11"/>
    </row>
    <row r="537" spans="40:40">
      <c r="AN537" s="11"/>
    </row>
    <row r="538" spans="40:40">
      <c r="AN538" s="11"/>
    </row>
    <row r="539" spans="40:40">
      <c r="AN539" s="11"/>
    </row>
    <row r="540" spans="40:40">
      <c r="AN540" s="11"/>
    </row>
    <row r="541" spans="40:40">
      <c r="AN541" s="11"/>
    </row>
    <row r="542" spans="40:40">
      <c r="AN542" s="11"/>
    </row>
    <row r="543" spans="40:40">
      <c r="AN543" s="11"/>
    </row>
    <row r="544" spans="40:40">
      <c r="AN544" s="11"/>
    </row>
    <row r="545" spans="40:40">
      <c r="AN545" s="11"/>
    </row>
    <row r="546" spans="40:40">
      <c r="AN546" s="11"/>
    </row>
    <row r="547" spans="40:40">
      <c r="AN547" s="11"/>
    </row>
    <row r="548" spans="40:40">
      <c r="AN548" s="11"/>
    </row>
    <row r="549" spans="40:40">
      <c r="AN549" s="11"/>
    </row>
    <row r="550" spans="40:40">
      <c r="AN550" s="11"/>
    </row>
    <row r="551" spans="40:40">
      <c r="AN551" s="11"/>
    </row>
    <row r="552" spans="40:40">
      <c r="AN552" s="11"/>
    </row>
    <row r="553" spans="40:40">
      <c r="AN553" s="11"/>
    </row>
    <row r="554" spans="40:40">
      <c r="AN554" s="11"/>
    </row>
    <row r="555" spans="40:40">
      <c r="AN555" s="11"/>
    </row>
    <row r="556" spans="40:40">
      <c r="AN556" s="11"/>
    </row>
    <row r="557" spans="40:40">
      <c r="AN557" s="11"/>
    </row>
    <row r="558" spans="40:40">
      <c r="AN558" s="11"/>
    </row>
    <row r="559" spans="40:40">
      <c r="AN559" s="11"/>
    </row>
    <row r="560" spans="40:40">
      <c r="AN560" s="11"/>
    </row>
    <row r="561" spans="40:40">
      <c r="AN561" s="11"/>
    </row>
    <row r="562" spans="40:40">
      <c r="AN562" s="11"/>
    </row>
    <row r="563" spans="40:40">
      <c r="AN563" s="11"/>
    </row>
    <row r="564" spans="40:40">
      <c r="AN564" s="11"/>
    </row>
    <row r="565" spans="40:40">
      <c r="AN565" s="11"/>
    </row>
    <row r="566" spans="40:40">
      <c r="AN566" s="11"/>
    </row>
    <row r="567" spans="40:40">
      <c r="AN567" s="11"/>
    </row>
    <row r="568" spans="40:40">
      <c r="AN568" s="11"/>
    </row>
    <row r="569" spans="40:40">
      <c r="AN569" s="11"/>
    </row>
    <row r="570" spans="40:40">
      <c r="AN570" s="11"/>
    </row>
    <row r="571" spans="40:40">
      <c r="AN571" s="11"/>
    </row>
    <row r="572" spans="40:40">
      <c r="AN572" s="11"/>
    </row>
    <row r="573" spans="40:40">
      <c r="AN573" s="11"/>
    </row>
    <row r="574" spans="40:40">
      <c r="AN574" s="11"/>
    </row>
    <row r="575" spans="40:40">
      <c r="AN575" s="11"/>
    </row>
    <row r="576" spans="40:40">
      <c r="AN576" s="11"/>
    </row>
    <row r="577" spans="40:40">
      <c r="AN577" s="11"/>
    </row>
    <row r="578" spans="40:40">
      <c r="AN578" s="11"/>
    </row>
    <row r="579" spans="40:40">
      <c r="AN579" s="11"/>
    </row>
    <row r="580" spans="40:40">
      <c r="AN580" s="11"/>
    </row>
    <row r="581" spans="40:40">
      <c r="AN581" s="11"/>
    </row>
    <row r="582" spans="40:40">
      <c r="AN582" s="11"/>
    </row>
    <row r="583" spans="40:40">
      <c r="AN583" s="11"/>
    </row>
    <row r="584" spans="40:40">
      <c r="AN584" s="11"/>
    </row>
    <row r="585" spans="40:40">
      <c r="AN585" s="11"/>
    </row>
    <row r="586" spans="40:40">
      <c r="AN586" s="11"/>
    </row>
    <row r="587" spans="40:40">
      <c r="AN587" s="11"/>
    </row>
    <row r="588" spans="40:40">
      <c r="AN588" s="11"/>
    </row>
    <row r="589" spans="40:40">
      <c r="AN589" s="11"/>
    </row>
    <row r="590" spans="40:40">
      <c r="AN590" s="11"/>
    </row>
    <row r="591" spans="40:40">
      <c r="AN591" s="11"/>
    </row>
    <row r="592" spans="40:40">
      <c r="AN592" s="11"/>
    </row>
    <row r="593" spans="40:40">
      <c r="AN593" s="11"/>
    </row>
    <row r="594" spans="40:40">
      <c r="AN594" s="11"/>
    </row>
    <row r="595" spans="40:40">
      <c r="AN595" s="11"/>
    </row>
    <row r="596" spans="40:40">
      <c r="AN596" s="11"/>
    </row>
    <row r="597" spans="40:40">
      <c r="AN597" s="11"/>
    </row>
    <row r="598" spans="40:40">
      <c r="AN598" s="11"/>
    </row>
    <row r="599" spans="40:40">
      <c r="AN599" s="11"/>
    </row>
    <row r="600" spans="40:40">
      <c r="AN600" s="11"/>
    </row>
    <row r="601" spans="40:40">
      <c r="AN601" s="11"/>
    </row>
    <row r="602" spans="40:40">
      <c r="AN602" s="11"/>
    </row>
    <row r="603" spans="40:40">
      <c r="AN603" s="11"/>
    </row>
    <row r="604" spans="40:40">
      <c r="AN604" s="11"/>
    </row>
    <row r="605" spans="40:40">
      <c r="AN605" s="11"/>
    </row>
    <row r="606" spans="40:40">
      <c r="AN606" s="11"/>
    </row>
    <row r="607" spans="40:40">
      <c r="AN607" s="11"/>
    </row>
    <row r="608" spans="40:40">
      <c r="AN608" s="11"/>
    </row>
    <row r="609" spans="40:40">
      <c r="AN609" s="11"/>
    </row>
    <row r="610" spans="40:40">
      <c r="AN610" s="11"/>
    </row>
    <row r="611" spans="40:40">
      <c r="AN611" s="11"/>
    </row>
    <row r="612" spans="40:40">
      <c r="AN612" s="11"/>
    </row>
    <row r="613" spans="40:40">
      <c r="AN613" s="11"/>
    </row>
    <row r="614" spans="40:40">
      <c r="AN614" s="11"/>
    </row>
    <row r="615" spans="40:40">
      <c r="AN615" s="11"/>
    </row>
    <row r="616" spans="40:40">
      <c r="AN616" s="11"/>
    </row>
    <row r="617" spans="40:40">
      <c r="AN617" s="11"/>
    </row>
    <row r="618" spans="40:40">
      <c r="AN618" s="11"/>
    </row>
    <row r="619" spans="40:40">
      <c r="AN619" s="11"/>
    </row>
    <row r="620" spans="40:40">
      <c r="AN620" s="11"/>
    </row>
    <row r="621" spans="40:40">
      <c r="AN621" s="11"/>
    </row>
    <row r="622" spans="40:40">
      <c r="AN622" s="11"/>
    </row>
    <row r="623" spans="40:40">
      <c r="AN623" s="11"/>
    </row>
    <row r="624" spans="40:40">
      <c r="AN624" s="11"/>
    </row>
    <row r="625" spans="40:40">
      <c r="AN625" s="11"/>
    </row>
    <row r="626" spans="40:40">
      <c r="AN626" s="11"/>
    </row>
    <row r="627" spans="40:40">
      <c r="AN627" s="11"/>
    </row>
    <row r="628" spans="40:40">
      <c r="AN628" s="11"/>
    </row>
    <row r="629" spans="40:40">
      <c r="AN629" s="11"/>
    </row>
    <row r="630" spans="40:40">
      <c r="AN630" s="11"/>
    </row>
    <row r="631" spans="40:40">
      <c r="AN631" s="11"/>
    </row>
    <row r="632" spans="40:40">
      <c r="AN632" s="11"/>
    </row>
    <row r="633" spans="40:40">
      <c r="AN633" s="11"/>
    </row>
    <row r="634" spans="40:40">
      <c r="AN634" s="11"/>
    </row>
    <row r="635" spans="40:40">
      <c r="AN635" s="11"/>
    </row>
    <row r="636" spans="40:40">
      <c r="AN636" s="11"/>
    </row>
    <row r="637" spans="40:40">
      <c r="AN637" s="11"/>
    </row>
    <row r="638" spans="40:40">
      <c r="AN638" s="11"/>
    </row>
    <row r="639" spans="40:40">
      <c r="AN639" s="11"/>
    </row>
    <row r="640" spans="40:40">
      <c r="AN640" s="11"/>
    </row>
    <row r="641" spans="40:40">
      <c r="AN641" s="11"/>
    </row>
    <row r="642" spans="40:40">
      <c r="AN642" s="11"/>
    </row>
    <row r="643" spans="40:40">
      <c r="AN643" s="11"/>
    </row>
    <row r="644" spans="40:40">
      <c r="AN644" s="11"/>
    </row>
    <row r="645" spans="40:40">
      <c r="AN645" s="11"/>
    </row>
    <row r="646" spans="40:40">
      <c r="AN646" s="11"/>
    </row>
    <row r="647" spans="40:40">
      <c r="AN647" s="11"/>
    </row>
    <row r="648" spans="40:40">
      <c r="AN648" s="11"/>
    </row>
    <row r="649" spans="40:40">
      <c r="AN649" s="11"/>
    </row>
    <row r="650" spans="40:40">
      <c r="AN650" s="11"/>
    </row>
    <row r="651" spans="40:40">
      <c r="AN651" s="11"/>
    </row>
    <row r="652" spans="40:40">
      <c r="AN652" s="11"/>
    </row>
    <row r="653" spans="40:40">
      <c r="AN653" s="11"/>
    </row>
    <row r="654" spans="40:40">
      <c r="AN654" s="11"/>
    </row>
    <row r="655" spans="40:40">
      <c r="AN655" s="11"/>
    </row>
    <row r="656" spans="40:40">
      <c r="AN656" s="11"/>
    </row>
    <row r="657" spans="40:40">
      <c r="AN657" s="11"/>
    </row>
    <row r="658" spans="40:40">
      <c r="AN658" s="11"/>
    </row>
    <row r="659" spans="40:40">
      <c r="AN659" s="11"/>
    </row>
    <row r="660" spans="40:40">
      <c r="AN660" s="11"/>
    </row>
    <row r="661" spans="40:40">
      <c r="AN661" s="11"/>
    </row>
    <row r="662" spans="40:40">
      <c r="AN662" s="11"/>
    </row>
    <row r="663" spans="40:40">
      <c r="AN663" s="11"/>
    </row>
    <row r="664" spans="40:40">
      <c r="AN664" s="11"/>
    </row>
    <row r="665" spans="40:40">
      <c r="AN665" s="11"/>
    </row>
    <row r="666" spans="40:40">
      <c r="AN666" s="11"/>
    </row>
    <row r="667" spans="40:40">
      <c r="AN667" s="11"/>
    </row>
    <row r="668" spans="40:40">
      <c r="AN668" s="11"/>
    </row>
    <row r="669" spans="40:40">
      <c r="AN669" s="11"/>
    </row>
    <row r="670" spans="40:40">
      <c r="AN670" s="11"/>
    </row>
    <row r="671" spans="40:40">
      <c r="AN671" s="11"/>
    </row>
    <row r="672" spans="40:40">
      <c r="AN672" s="11"/>
    </row>
    <row r="673" spans="40:40">
      <c r="AN673" s="11"/>
    </row>
    <row r="674" spans="40:40">
      <c r="AN674" s="11"/>
    </row>
    <row r="675" spans="40:40">
      <c r="AN675" s="11"/>
    </row>
    <row r="676" spans="40:40">
      <c r="AN676" s="11"/>
    </row>
    <row r="677" spans="40:40">
      <c r="AN677" s="11"/>
    </row>
    <row r="678" spans="40:40">
      <c r="AN678" s="11"/>
    </row>
    <row r="679" spans="40:40">
      <c r="AN679" s="11"/>
    </row>
    <row r="680" spans="40:40">
      <c r="AN680" s="11"/>
    </row>
    <row r="681" spans="40:40">
      <c r="AN681" s="11"/>
    </row>
    <row r="682" spans="40:40">
      <c r="AN682" s="11"/>
    </row>
    <row r="683" spans="40:40">
      <c r="AN683" s="11"/>
    </row>
    <row r="684" spans="40:40">
      <c r="AN684" s="11"/>
    </row>
    <row r="685" spans="40:40">
      <c r="AN685" s="11"/>
    </row>
    <row r="686" spans="40:40">
      <c r="AN686" s="11"/>
    </row>
    <row r="687" spans="40:40">
      <c r="AN687" s="11"/>
    </row>
    <row r="688" spans="40:40">
      <c r="AN688" s="11"/>
    </row>
    <row r="689" spans="40:40">
      <c r="AN689" s="11"/>
    </row>
    <row r="690" spans="40:40">
      <c r="AN690" s="11"/>
    </row>
    <row r="691" spans="40:40">
      <c r="AN691" s="11"/>
    </row>
    <row r="692" spans="40:40">
      <c r="AN692" s="11"/>
    </row>
    <row r="693" spans="40:40">
      <c r="AN693" s="11"/>
    </row>
    <row r="694" spans="40:40">
      <c r="AN694" s="11"/>
    </row>
    <row r="695" spans="40:40">
      <c r="AN695" s="11"/>
    </row>
    <row r="696" spans="40:40">
      <c r="AN696" s="11"/>
    </row>
    <row r="697" spans="40:40">
      <c r="AN697" s="11"/>
    </row>
    <row r="698" spans="40:40">
      <c r="AN698" s="11"/>
    </row>
    <row r="699" spans="40:40">
      <c r="AN699" s="11"/>
    </row>
    <row r="700" spans="40:40">
      <c r="AN700" s="11"/>
    </row>
    <row r="701" spans="40:40">
      <c r="AN701" s="11"/>
    </row>
    <row r="702" spans="40:40">
      <c r="AN702" s="11"/>
    </row>
    <row r="703" spans="40:40">
      <c r="AN703" s="11"/>
    </row>
    <row r="704" spans="40:40">
      <c r="AN704" s="11"/>
    </row>
    <row r="705" spans="40:40">
      <c r="AN705" s="11"/>
    </row>
    <row r="706" spans="40:40">
      <c r="AN706" s="11"/>
    </row>
    <row r="707" spans="40:40">
      <c r="AN707" s="11"/>
    </row>
    <row r="708" spans="40:40">
      <c r="AN708" s="11"/>
    </row>
    <row r="709" spans="40:40">
      <c r="AN709" s="11"/>
    </row>
    <row r="710" spans="40:40">
      <c r="AN710" s="11"/>
    </row>
    <row r="711" spans="40:40">
      <c r="AN711" s="11"/>
    </row>
    <row r="712" spans="40:40">
      <c r="AN712" s="11"/>
    </row>
    <row r="713" spans="40:40">
      <c r="AN713" s="11"/>
    </row>
    <row r="714" spans="40:40">
      <c r="AN714" s="11"/>
    </row>
    <row r="715" spans="40:40">
      <c r="AN715" s="11"/>
    </row>
    <row r="716" spans="40:40">
      <c r="AN716" s="11"/>
    </row>
    <row r="717" spans="40:40">
      <c r="AN717" s="11"/>
    </row>
    <row r="718" spans="40:40">
      <c r="AN718" s="11"/>
    </row>
    <row r="719" spans="40:40">
      <c r="AN719" s="11"/>
    </row>
    <row r="720" spans="40:40">
      <c r="AN720" s="11"/>
    </row>
    <row r="721" spans="40:40">
      <c r="AN721" s="11"/>
    </row>
    <row r="722" spans="40:40">
      <c r="AN722" s="11"/>
    </row>
    <row r="723" spans="40:40">
      <c r="AN723" s="11"/>
    </row>
    <row r="724" spans="40:40">
      <c r="AN724" s="11"/>
    </row>
    <row r="725" spans="40:40">
      <c r="AN725" s="11"/>
    </row>
    <row r="726" spans="40:40">
      <c r="AN726" s="11"/>
    </row>
    <row r="727" spans="40:40">
      <c r="AN727" s="11"/>
    </row>
    <row r="728" spans="40:40">
      <c r="AN728" s="11"/>
    </row>
    <row r="729" spans="40:40">
      <c r="AN729" s="11"/>
    </row>
    <row r="730" spans="40:40">
      <c r="AN730" s="11"/>
    </row>
    <row r="731" spans="40:40">
      <c r="AN731" s="11"/>
    </row>
    <row r="732" spans="40:40">
      <c r="AN732" s="11"/>
    </row>
    <row r="733" spans="40:40">
      <c r="AN733" s="11"/>
    </row>
    <row r="734" spans="40:40">
      <c r="AN734" s="11"/>
    </row>
    <row r="735" spans="40:40">
      <c r="AN735" s="11"/>
    </row>
    <row r="736" spans="40:40">
      <c r="AN736" s="11"/>
    </row>
    <row r="737" spans="40:40">
      <c r="AN737" s="11"/>
    </row>
    <row r="738" spans="40:40">
      <c r="AN738" s="11"/>
    </row>
    <row r="739" spans="40:40">
      <c r="AN739" s="11"/>
    </row>
    <row r="740" spans="40:40">
      <c r="AN740" s="11"/>
    </row>
    <row r="741" spans="40:40">
      <c r="AN741" s="11"/>
    </row>
    <row r="742" spans="40:40">
      <c r="AN742" s="11"/>
    </row>
    <row r="743" spans="40:40">
      <c r="AN743" s="11"/>
    </row>
    <row r="744" spans="40:40">
      <c r="AN744" s="11"/>
    </row>
    <row r="745" spans="40:40">
      <c r="AN745" s="11"/>
    </row>
    <row r="746" spans="40:40">
      <c r="AN746" s="11"/>
    </row>
    <row r="747" spans="40:40">
      <c r="AN747" s="11"/>
    </row>
    <row r="748" spans="40:40">
      <c r="AN748" s="11"/>
    </row>
    <row r="749" spans="40:40">
      <c r="AN749" s="11"/>
    </row>
    <row r="750" spans="40:40">
      <c r="AN750" s="11"/>
    </row>
    <row r="751" spans="40:40">
      <c r="AN751" s="11"/>
    </row>
    <row r="752" spans="40:40">
      <c r="AN752" s="11"/>
    </row>
    <row r="753" spans="40:40">
      <c r="AN753" s="11"/>
    </row>
    <row r="754" spans="40:40">
      <c r="AN754" s="11"/>
    </row>
    <row r="755" spans="40:40">
      <c r="AN755" s="11"/>
    </row>
    <row r="756" spans="40:40">
      <c r="AN756" s="11"/>
    </row>
    <row r="757" spans="40:40">
      <c r="AN757" s="11"/>
    </row>
    <row r="758" spans="40:40">
      <c r="AN758" s="11"/>
    </row>
    <row r="759" spans="40:40">
      <c r="AN759" s="11"/>
    </row>
    <row r="760" spans="40:40">
      <c r="AN760" s="11"/>
    </row>
    <row r="761" spans="40:40">
      <c r="AN761" s="11"/>
    </row>
    <row r="762" spans="40:40">
      <c r="AN762" s="11"/>
    </row>
    <row r="763" spans="40:40">
      <c r="AN763" s="11"/>
    </row>
    <row r="764" spans="40:40">
      <c r="AN764" s="11"/>
    </row>
    <row r="765" spans="40:40">
      <c r="AN765" s="11"/>
    </row>
    <row r="766" spans="40:40">
      <c r="AN766" s="11"/>
    </row>
    <row r="767" spans="40:40">
      <c r="AN767" s="11"/>
    </row>
    <row r="768" spans="40:40">
      <c r="AN768" s="11"/>
    </row>
    <row r="769" spans="40:40">
      <c r="AN769" s="11"/>
    </row>
    <row r="770" spans="40:40">
      <c r="AN770" s="11"/>
    </row>
    <row r="771" spans="40:40">
      <c r="AN771" s="11"/>
    </row>
    <row r="772" spans="40:40">
      <c r="AN772" s="11"/>
    </row>
    <row r="773" spans="40:40">
      <c r="AN773" s="11"/>
    </row>
    <row r="774" spans="40:40">
      <c r="AN774" s="11"/>
    </row>
    <row r="775" spans="40:40">
      <c r="AN775" s="11"/>
    </row>
    <row r="776" spans="40:40">
      <c r="AN776" s="11"/>
    </row>
    <row r="777" spans="40:40">
      <c r="AN777" s="11"/>
    </row>
    <row r="778" spans="40:40">
      <c r="AN778" s="11"/>
    </row>
    <row r="779" spans="40:40">
      <c r="AN779" s="11"/>
    </row>
    <row r="780" spans="40:40">
      <c r="AN780" s="11"/>
    </row>
    <row r="781" spans="40:40">
      <c r="AN781" s="11"/>
    </row>
    <row r="782" spans="40:40">
      <c r="AN782" s="11"/>
    </row>
    <row r="783" spans="40:40">
      <c r="AN783" s="11"/>
    </row>
    <row r="784" spans="40:40">
      <c r="AN784" s="11"/>
    </row>
    <row r="785" spans="40:40">
      <c r="AN785" s="11"/>
    </row>
    <row r="786" spans="40:40">
      <c r="AN786" s="11"/>
    </row>
    <row r="787" spans="40:40">
      <c r="AN787" s="11"/>
    </row>
    <row r="788" spans="40:40">
      <c r="AN788" s="11"/>
    </row>
    <row r="789" spans="40:40">
      <c r="AN789" s="11"/>
    </row>
    <row r="790" spans="40:40">
      <c r="AN790" s="11"/>
    </row>
    <row r="791" spans="40:40">
      <c r="AN791" s="11"/>
    </row>
    <row r="792" spans="40:40">
      <c r="AN792" s="11"/>
    </row>
    <row r="793" spans="40:40">
      <c r="AN793" s="11"/>
    </row>
    <row r="794" spans="40:40">
      <c r="AN794" s="11"/>
    </row>
    <row r="795" spans="40:40">
      <c r="AN795" s="11"/>
    </row>
    <row r="796" spans="40:40">
      <c r="AN796" s="11"/>
    </row>
    <row r="797" spans="40:40">
      <c r="AN797" s="11"/>
    </row>
    <row r="798" spans="40:40">
      <c r="AN798" s="11"/>
    </row>
    <row r="799" spans="40:40">
      <c r="AN799" s="11"/>
    </row>
    <row r="800" spans="40:40">
      <c r="AN800" s="11"/>
    </row>
    <row r="801" spans="40:40">
      <c r="AN801" s="11"/>
    </row>
    <row r="802" spans="40:40">
      <c r="AN802" s="11"/>
    </row>
    <row r="803" spans="40:40">
      <c r="AN803" s="11"/>
    </row>
    <row r="804" spans="40:40">
      <c r="AN804" s="11"/>
    </row>
    <row r="805" spans="40:40">
      <c r="AN805" s="11"/>
    </row>
    <row r="806" spans="40:40">
      <c r="AN806" s="11"/>
    </row>
    <row r="807" spans="40:40">
      <c r="AN807" s="11"/>
    </row>
    <row r="808" spans="40:40">
      <c r="AN808" s="11"/>
    </row>
    <row r="809" spans="40:40">
      <c r="AN809" s="11"/>
    </row>
    <row r="810" spans="40:40">
      <c r="AN810" s="11"/>
    </row>
    <row r="811" spans="40:40">
      <c r="AN811" s="11"/>
    </row>
    <row r="812" spans="40:40">
      <c r="AN812" s="11"/>
    </row>
    <row r="813" spans="40:40">
      <c r="AN813" s="11"/>
    </row>
    <row r="814" spans="40:40">
      <c r="AN814" s="11"/>
    </row>
    <row r="815" spans="40:40">
      <c r="AN815" s="11"/>
    </row>
    <row r="816" spans="40:40">
      <c r="AN816" s="11"/>
    </row>
    <row r="817" spans="40:40">
      <c r="AN817" s="11"/>
    </row>
    <row r="818" spans="40:40">
      <c r="AN818" s="11"/>
    </row>
    <row r="819" spans="40:40">
      <c r="AN819" s="11"/>
    </row>
    <row r="820" spans="40:40">
      <c r="AN820" s="11"/>
    </row>
    <row r="821" spans="40:40">
      <c r="AN821" s="11"/>
    </row>
    <row r="822" spans="40:40">
      <c r="AN822" s="11"/>
    </row>
    <row r="823" spans="40:40">
      <c r="AN823" s="11"/>
    </row>
    <row r="824" spans="40:40">
      <c r="AN824" s="11"/>
    </row>
    <row r="825" spans="40:40">
      <c r="AN825" s="11"/>
    </row>
    <row r="826" spans="40:40">
      <c r="AN826" s="11"/>
    </row>
    <row r="827" spans="40:40">
      <c r="AN827" s="11"/>
    </row>
    <row r="828" spans="40:40">
      <c r="AN828" s="11"/>
    </row>
    <row r="829" spans="40:40">
      <c r="AN829" s="11"/>
    </row>
    <row r="830" spans="40:40">
      <c r="AN830" s="11"/>
    </row>
    <row r="831" spans="40:40">
      <c r="AN831" s="11"/>
    </row>
    <row r="832" spans="40:40">
      <c r="AN832" s="11"/>
    </row>
    <row r="833" spans="40:40">
      <c r="AN833" s="11"/>
    </row>
    <row r="834" spans="40:40">
      <c r="AN834" s="11"/>
    </row>
    <row r="835" spans="40:40">
      <c r="AN835" s="11"/>
    </row>
    <row r="836" spans="40:40">
      <c r="AN836" s="11"/>
    </row>
    <row r="837" spans="40:40">
      <c r="AN837" s="11"/>
    </row>
    <row r="838" spans="40:40">
      <c r="AN838" s="11"/>
    </row>
    <row r="839" spans="40:40">
      <c r="AN839" s="11"/>
    </row>
    <row r="840" spans="40:40">
      <c r="AN840" s="11"/>
    </row>
    <row r="841" spans="40:40">
      <c r="AN841" s="11"/>
    </row>
    <row r="842" spans="40:40">
      <c r="AN842" s="11"/>
    </row>
    <row r="843" spans="40:40">
      <c r="AN843" s="11"/>
    </row>
    <row r="844" spans="40:40">
      <c r="AN844" s="11"/>
    </row>
    <row r="845" spans="40:40">
      <c r="AN845" s="11"/>
    </row>
    <row r="846" spans="40:40">
      <c r="AN846" s="11"/>
    </row>
    <row r="847" spans="40:40">
      <c r="AN847" s="11"/>
    </row>
    <row r="848" spans="40:40">
      <c r="AN848" s="11"/>
    </row>
    <row r="849" spans="40:40">
      <c r="AN849" s="11"/>
    </row>
    <row r="850" spans="40:40">
      <c r="AN850" s="11"/>
    </row>
    <row r="851" spans="40:40">
      <c r="AN851" s="11"/>
    </row>
    <row r="852" spans="40:40">
      <c r="AN852" s="11"/>
    </row>
    <row r="853" spans="40:40">
      <c r="AN853" s="11"/>
    </row>
    <row r="854" spans="40:40">
      <c r="AN854" s="11"/>
    </row>
    <row r="855" spans="40:40">
      <c r="AN855" s="11"/>
    </row>
    <row r="856" spans="40:40">
      <c r="AN856" s="11"/>
    </row>
    <row r="857" spans="40:40">
      <c r="AN857" s="11"/>
    </row>
    <row r="858" spans="40:40">
      <c r="AN858" s="11"/>
    </row>
    <row r="859" spans="40:40">
      <c r="AN859" s="11"/>
    </row>
    <row r="860" spans="40:40">
      <c r="AN860" s="11"/>
    </row>
    <row r="861" spans="40:40">
      <c r="AN861" s="11"/>
    </row>
    <row r="862" spans="40:40">
      <c r="AN862" s="11"/>
    </row>
    <row r="863" spans="40:40">
      <c r="AN863" s="11"/>
    </row>
    <row r="864" spans="40:40">
      <c r="AN864" s="11"/>
    </row>
    <row r="865" spans="40:40">
      <c r="AN865" s="11"/>
    </row>
    <row r="866" spans="40:40">
      <c r="AN866" s="11"/>
    </row>
    <row r="867" spans="40:40">
      <c r="AN867" s="11"/>
    </row>
    <row r="868" spans="40:40">
      <c r="AN868" s="11"/>
    </row>
    <row r="869" spans="40:40">
      <c r="AN869" s="11"/>
    </row>
    <row r="870" spans="40:40">
      <c r="AN870" s="11"/>
    </row>
    <row r="871" spans="40:40">
      <c r="AN871" s="11"/>
    </row>
    <row r="872" spans="40:40">
      <c r="AN872" s="11"/>
    </row>
    <row r="873" spans="40:40">
      <c r="AN873" s="11"/>
    </row>
    <row r="874" spans="40:40">
      <c r="AN874" s="11"/>
    </row>
    <row r="875" spans="40:40">
      <c r="AN875" s="11"/>
    </row>
    <row r="876" spans="40:40">
      <c r="AN876" s="11"/>
    </row>
    <row r="877" spans="40:40">
      <c r="AN877" s="11"/>
    </row>
    <row r="878" spans="40:40">
      <c r="AN878" s="11"/>
    </row>
    <row r="879" spans="40:40">
      <c r="AN879" s="11"/>
    </row>
    <row r="880" spans="40:40">
      <c r="AN880" s="11"/>
    </row>
    <row r="881" spans="40:40">
      <c r="AN881" s="11"/>
    </row>
    <row r="882" spans="40:40">
      <c r="AN882" s="11"/>
    </row>
    <row r="883" spans="40:40">
      <c r="AN883" s="11"/>
    </row>
    <row r="884" spans="40:40">
      <c r="AN884" s="11"/>
    </row>
    <row r="885" spans="40:40">
      <c r="AN885" s="11"/>
    </row>
    <row r="886" spans="40:40">
      <c r="AN886" s="11"/>
    </row>
    <row r="887" spans="40:40">
      <c r="AN887" s="11"/>
    </row>
    <row r="888" spans="40:40">
      <c r="AN888" s="11"/>
    </row>
    <row r="889" spans="40:40">
      <c r="AN889" s="11"/>
    </row>
    <row r="890" spans="40:40">
      <c r="AN890" s="11"/>
    </row>
    <row r="891" spans="40:40">
      <c r="AN891" s="11"/>
    </row>
    <row r="892" spans="40:40">
      <c r="AN892" s="11"/>
    </row>
    <row r="893" spans="40:40">
      <c r="AN893" s="11"/>
    </row>
    <row r="894" spans="40:40">
      <c r="AN894" s="11"/>
    </row>
    <row r="895" spans="40:40">
      <c r="AN895" s="11"/>
    </row>
    <row r="896" spans="40:40">
      <c r="AN896" s="11"/>
    </row>
    <row r="897" spans="40:40">
      <c r="AN897" s="11"/>
    </row>
    <row r="898" spans="40:40">
      <c r="AN898" s="11"/>
    </row>
    <row r="899" spans="40:40">
      <c r="AN899" s="11"/>
    </row>
    <row r="900" spans="40:40">
      <c r="AN900" s="11"/>
    </row>
    <row r="901" spans="40:40">
      <c r="AN901" s="11"/>
    </row>
    <row r="902" spans="40:40">
      <c r="AN902" s="11"/>
    </row>
    <row r="903" spans="40:40">
      <c r="AN903" s="11"/>
    </row>
    <row r="904" spans="40:40">
      <c r="AN904" s="11"/>
    </row>
    <row r="905" spans="40:40">
      <c r="AN905" s="11"/>
    </row>
    <row r="906" spans="40:40">
      <c r="AN906" s="11"/>
    </row>
    <row r="907" spans="40:40">
      <c r="AN907" s="11"/>
    </row>
    <row r="908" spans="40:40">
      <c r="AN908" s="11"/>
    </row>
    <row r="909" spans="40:40">
      <c r="AN909" s="11"/>
    </row>
    <row r="910" spans="40:40">
      <c r="AN910" s="11"/>
    </row>
    <row r="911" spans="40:40">
      <c r="AN911" s="11"/>
    </row>
    <row r="912" spans="40:40">
      <c r="AN912" s="11"/>
    </row>
    <row r="913" spans="40:40">
      <c r="AN913" s="11"/>
    </row>
    <row r="914" spans="40:40">
      <c r="AN914" s="11"/>
    </row>
    <row r="915" spans="40:40">
      <c r="AN915" s="11"/>
    </row>
    <row r="916" spans="40:40">
      <c r="AN916" s="11"/>
    </row>
    <row r="917" spans="40:40">
      <c r="AN917" s="11"/>
    </row>
    <row r="918" spans="40:40">
      <c r="AN918" s="11"/>
    </row>
    <row r="919" spans="40:40">
      <c r="AN919" s="11"/>
    </row>
    <row r="920" spans="40:40">
      <c r="AN920" s="11"/>
    </row>
    <row r="921" spans="40:40">
      <c r="AN921" s="11"/>
    </row>
    <row r="922" spans="40:40">
      <c r="AN922" s="11"/>
    </row>
    <row r="923" spans="40:40">
      <c r="AN923" s="11"/>
    </row>
    <row r="924" spans="40:40">
      <c r="AN924" s="11"/>
    </row>
    <row r="925" spans="40:40">
      <c r="AN925" s="11"/>
    </row>
    <row r="926" spans="40:40">
      <c r="AN926" s="11"/>
    </row>
    <row r="927" spans="40:40">
      <c r="AN927" s="11"/>
    </row>
    <row r="928" spans="40:40">
      <c r="AN928" s="11"/>
    </row>
    <row r="929" spans="40:40">
      <c r="AN929" s="11"/>
    </row>
    <row r="930" spans="40:40">
      <c r="AN930" s="11"/>
    </row>
    <row r="931" spans="40:40">
      <c r="AN931" s="11"/>
    </row>
    <row r="932" spans="40:40">
      <c r="AN932" s="11"/>
    </row>
    <row r="933" spans="40:40">
      <c r="AN933" s="11"/>
    </row>
    <row r="934" spans="40:40">
      <c r="AN934" s="11"/>
    </row>
    <row r="935" spans="40:40">
      <c r="AN935" s="11"/>
    </row>
    <row r="936" spans="40:40">
      <c r="AN936" s="11"/>
    </row>
    <row r="937" spans="40:40">
      <c r="AN937" s="11"/>
    </row>
    <row r="938" spans="40:40">
      <c r="AN938" s="11"/>
    </row>
    <row r="939" spans="40:40">
      <c r="AN939" s="11"/>
    </row>
    <row r="940" spans="40:40">
      <c r="AN940" s="11"/>
    </row>
    <row r="941" spans="40:40">
      <c r="AN941" s="11"/>
    </row>
    <row r="942" spans="40:40">
      <c r="AN942" s="11"/>
    </row>
    <row r="943" spans="40:40">
      <c r="AN943" s="11"/>
    </row>
    <row r="944" spans="40:40">
      <c r="AN944" s="11"/>
    </row>
    <row r="945" spans="40:40">
      <c r="AN945" s="11"/>
    </row>
    <row r="946" spans="40:40">
      <c r="AN946" s="11"/>
    </row>
    <row r="947" spans="40:40">
      <c r="AN947" s="11"/>
    </row>
    <row r="948" spans="40:40">
      <c r="AN948" s="11"/>
    </row>
    <row r="949" spans="40:40">
      <c r="AN949" s="11"/>
    </row>
    <row r="950" spans="40:40">
      <c r="AN950" s="11"/>
    </row>
    <row r="951" spans="40:40">
      <c r="AN951" s="11"/>
    </row>
    <row r="952" spans="40:40">
      <c r="AN952" s="11"/>
    </row>
    <row r="953" spans="40:40">
      <c r="AN953" s="11"/>
    </row>
    <row r="954" spans="40:40">
      <c r="AN954" s="11"/>
    </row>
    <row r="955" spans="40:40">
      <c r="AN955" s="11"/>
    </row>
    <row r="956" spans="40:40">
      <c r="AN956" s="11"/>
    </row>
    <row r="957" spans="40:40">
      <c r="AN957" s="11"/>
    </row>
    <row r="958" spans="40:40">
      <c r="AN958" s="11"/>
    </row>
    <row r="959" spans="40:40">
      <c r="AN959" s="11"/>
    </row>
    <row r="960" spans="40:40">
      <c r="AN960" s="11"/>
    </row>
    <row r="961" spans="40:40">
      <c r="AN961" s="11"/>
    </row>
    <row r="962" spans="40:40">
      <c r="AN962" s="11"/>
    </row>
    <row r="963" spans="40:40">
      <c r="AN963" s="11"/>
    </row>
    <row r="964" spans="40:40">
      <c r="AN964" s="11"/>
    </row>
    <row r="965" spans="40:40">
      <c r="AN965" s="11"/>
    </row>
    <row r="966" spans="40:40">
      <c r="AN966" s="11"/>
    </row>
    <row r="967" spans="40:40">
      <c r="AN967" s="11"/>
    </row>
    <row r="968" spans="40:40">
      <c r="AN968" s="11"/>
    </row>
    <row r="969" spans="40:40">
      <c r="AN969" s="11"/>
    </row>
    <row r="970" spans="40:40">
      <c r="AN970" s="11"/>
    </row>
    <row r="971" spans="40:40">
      <c r="AN971" s="11"/>
    </row>
    <row r="972" spans="40:40">
      <c r="AN972" s="11"/>
    </row>
    <row r="973" spans="40:40">
      <c r="AN973" s="11"/>
    </row>
    <row r="974" spans="40:40">
      <c r="AN974" s="11"/>
    </row>
    <row r="975" spans="40:40">
      <c r="AN975" s="11"/>
    </row>
    <row r="976" spans="40:40">
      <c r="AN976" s="11"/>
    </row>
    <row r="977" spans="40:40">
      <c r="AN977" s="11"/>
    </row>
    <row r="978" spans="40:40">
      <c r="AN978" s="11"/>
    </row>
    <row r="979" spans="40:40">
      <c r="AN979" s="11"/>
    </row>
    <row r="980" spans="40:40">
      <c r="AN980" s="11"/>
    </row>
    <row r="981" spans="40:40">
      <c r="AN981" s="11"/>
    </row>
    <row r="982" spans="40:40">
      <c r="AN982" s="11"/>
    </row>
    <row r="983" spans="40:40">
      <c r="AN983" s="11"/>
    </row>
    <row r="984" spans="40:40">
      <c r="AN984" s="11"/>
    </row>
    <row r="985" spans="40:40">
      <c r="AN985" s="11"/>
    </row>
    <row r="986" spans="40:40">
      <c r="AN986" s="11"/>
    </row>
    <row r="987" spans="40:40">
      <c r="AN987" s="11"/>
    </row>
    <row r="988" spans="40:40">
      <c r="AN988" s="11"/>
    </row>
    <row r="989" spans="40:40">
      <c r="AN989" s="11"/>
    </row>
    <row r="990" spans="40:40">
      <c r="AN990" s="11"/>
    </row>
    <row r="991" spans="40:40">
      <c r="AN991" s="11"/>
    </row>
    <row r="992" spans="40:40">
      <c r="AN992" s="11"/>
    </row>
    <row r="993" spans="20:40">
      <c r="AN993" s="11"/>
    </row>
    <row r="994" spans="20:40">
      <c r="AN994" s="11"/>
    </row>
    <row r="995" spans="20:40">
      <c r="AN995" s="11"/>
    </row>
    <row r="996" spans="20:40">
      <c r="AN996" s="11"/>
    </row>
    <row r="997" spans="20:40">
      <c r="AN997" s="11"/>
    </row>
    <row r="998" spans="20:40">
      <c r="AN998" s="11"/>
    </row>
    <row r="999" spans="20:40">
      <c r="AN999" s="11"/>
    </row>
    <row r="1000" spans="20:40">
      <c r="AN1000" s="11"/>
    </row>
    <row r="1001" spans="20:40">
      <c r="T1001" s="83"/>
      <c r="AN1001" s="11"/>
    </row>
  </sheetData>
  <autoFilter ref="A6:AR275">
    <filterColumn colId="16">
      <filters>
        <dateGroupItem year="2019" month="5" dateTimeGrouping="month"/>
        <dateGroupItem year="2019" month="6" dateTimeGrouping="month"/>
        <dateGroupItem year="2019" month="7" dateTimeGrouping="month"/>
      </filters>
    </filterColumn>
  </autoFilter>
  <mergeCells count="1">
    <mergeCell ref="H5:K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001"/>
  <sheetViews>
    <sheetView showGridLines="0" workbookViewId="0">
      <pane ySplit="6" topLeftCell="A7" activePane="bottomLeft" state="frozen"/>
      <selection pane="bottomLeft" activeCell="B8" sqref="B8"/>
    </sheetView>
  </sheetViews>
  <sheetFormatPr baseColWidth="10" defaultColWidth="14.42578125" defaultRowHeight="15" customHeight="1"/>
  <cols>
    <col min="1" max="1" width="23.7109375" customWidth="1"/>
    <col min="2" max="2" width="14.5703125" customWidth="1"/>
    <col min="3" max="3" width="14.7109375" customWidth="1"/>
    <col min="4" max="5" width="14.42578125" customWidth="1"/>
    <col min="6" max="6" width="24.140625" customWidth="1"/>
    <col min="7" max="7" width="18.42578125" customWidth="1"/>
    <col min="8" max="8" width="25.7109375" customWidth="1"/>
    <col min="9" max="9" width="44.42578125" customWidth="1"/>
    <col min="10" max="10" width="19" customWidth="1"/>
    <col min="11" max="12" width="18.7109375" customWidth="1"/>
    <col min="14" max="14" width="26.85546875" customWidth="1"/>
  </cols>
  <sheetData>
    <row r="1" spans="1:14">
      <c r="A1" s="2"/>
      <c r="B1" s="4"/>
      <c r="C1" s="4"/>
      <c r="F1" s="4"/>
      <c r="G1" s="5"/>
      <c r="H1" s="7"/>
      <c r="I1" s="7"/>
      <c r="J1" s="8"/>
    </row>
    <row r="2" spans="1:14" ht="18.75">
      <c r="A2" s="1" t="s">
        <v>1</v>
      </c>
      <c r="B2" s="3"/>
      <c r="C2" s="3"/>
      <c r="F2" s="6"/>
      <c r="G2" s="12"/>
      <c r="H2" s="13"/>
      <c r="I2" s="13"/>
      <c r="J2" s="14"/>
    </row>
    <row r="3" spans="1:14" ht="18.75">
      <c r="A3" s="1" t="s">
        <v>2</v>
      </c>
      <c r="B3" s="3"/>
      <c r="C3" s="3"/>
      <c r="F3" s="6"/>
      <c r="G3" s="12"/>
      <c r="H3" s="13"/>
      <c r="I3" s="13"/>
      <c r="J3" s="14"/>
    </row>
    <row r="4" spans="1:14">
      <c r="A4" s="16"/>
      <c r="B4" s="16"/>
      <c r="C4" s="16"/>
      <c r="D4" s="17"/>
      <c r="E4" s="17"/>
      <c r="F4" s="4"/>
      <c r="G4" s="5"/>
      <c r="H4" s="7"/>
      <c r="I4" s="7"/>
      <c r="J4" s="8"/>
      <c r="K4" s="4"/>
      <c r="L4" s="4"/>
      <c r="M4" s="4"/>
      <c r="N4" s="4"/>
    </row>
    <row r="5" spans="1:14">
      <c r="A5" s="18"/>
      <c r="B5" s="18"/>
      <c r="C5" s="18"/>
      <c r="D5" s="17"/>
      <c r="E5" s="17"/>
      <c r="F5" s="18"/>
      <c r="G5" s="5"/>
      <c r="H5" s="7"/>
      <c r="I5" s="7"/>
      <c r="J5" s="8"/>
      <c r="K5" s="19"/>
      <c r="L5" s="19"/>
      <c r="M5" s="19"/>
      <c r="N5" s="5"/>
    </row>
    <row r="6" spans="1:14" ht="45.75" customHeight="1">
      <c r="A6" s="21" t="s">
        <v>3</v>
      </c>
      <c r="B6" s="21" t="s">
        <v>4</v>
      </c>
      <c r="C6" s="24" t="s">
        <v>5</v>
      </c>
      <c r="D6" s="26" t="s">
        <v>7</v>
      </c>
      <c r="E6" s="26" t="s">
        <v>8</v>
      </c>
      <c r="F6" s="21" t="s">
        <v>9</v>
      </c>
      <c r="G6" s="21" t="s">
        <v>10</v>
      </c>
      <c r="H6" s="21" t="s">
        <v>11</v>
      </c>
      <c r="I6" s="21" t="s">
        <v>12</v>
      </c>
      <c r="J6" s="21" t="s">
        <v>13</v>
      </c>
      <c r="K6" s="28" t="s">
        <v>14</v>
      </c>
      <c r="L6" s="30" t="s">
        <v>15</v>
      </c>
      <c r="M6" s="30" t="s">
        <v>16</v>
      </c>
      <c r="N6" s="30" t="s">
        <v>17</v>
      </c>
    </row>
    <row r="7" spans="1:14" ht="38.25">
      <c r="A7" s="32" t="s">
        <v>18</v>
      </c>
      <c r="B7" s="32" t="s">
        <v>20</v>
      </c>
      <c r="C7" s="32" t="s">
        <v>21</v>
      </c>
      <c r="D7" s="33"/>
      <c r="E7" s="33"/>
      <c r="F7" s="32" t="s">
        <v>22</v>
      </c>
      <c r="G7" s="34" t="s">
        <v>23</v>
      </c>
      <c r="H7" s="35" t="s">
        <v>24</v>
      </c>
      <c r="I7" s="35" t="s">
        <v>25</v>
      </c>
      <c r="J7" s="36">
        <v>43507</v>
      </c>
      <c r="K7" s="32" t="s">
        <v>26</v>
      </c>
      <c r="L7" s="34" t="s">
        <v>27</v>
      </c>
      <c r="M7" s="32" t="s">
        <v>28</v>
      </c>
      <c r="N7" s="32"/>
    </row>
    <row r="8" spans="1:14" ht="51">
      <c r="A8" s="32" t="s">
        <v>29</v>
      </c>
      <c r="B8" s="32" t="s">
        <v>20</v>
      </c>
      <c r="C8" s="32" t="s">
        <v>30</v>
      </c>
      <c r="D8" s="39">
        <v>36091</v>
      </c>
      <c r="E8" s="39">
        <v>15439</v>
      </c>
      <c r="F8" s="32" t="s">
        <v>31</v>
      </c>
      <c r="G8" s="34" t="s">
        <v>23</v>
      </c>
      <c r="H8" s="40" t="s">
        <v>32</v>
      </c>
      <c r="I8" s="35" t="s">
        <v>34</v>
      </c>
      <c r="J8" s="36">
        <v>43495</v>
      </c>
      <c r="K8" s="34" t="s">
        <v>35</v>
      </c>
      <c r="L8" s="34" t="s">
        <v>27</v>
      </c>
      <c r="M8" s="32" t="s">
        <v>28</v>
      </c>
      <c r="N8" s="32"/>
    </row>
    <row r="9" spans="1:14" ht="114.75">
      <c r="A9" s="32" t="s">
        <v>38</v>
      </c>
      <c r="B9" s="32" t="s">
        <v>20</v>
      </c>
      <c r="C9" s="32" t="s">
        <v>30</v>
      </c>
      <c r="D9" s="39">
        <v>36008</v>
      </c>
      <c r="E9" s="39">
        <v>15127</v>
      </c>
      <c r="F9" s="32" t="s">
        <v>41</v>
      </c>
      <c r="G9" s="34" t="s">
        <v>23</v>
      </c>
      <c r="H9" s="40" t="s">
        <v>42</v>
      </c>
      <c r="I9" s="35" t="s">
        <v>43</v>
      </c>
      <c r="J9" s="36">
        <v>43495</v>
      </c>
      <c r="K9" s="34" t="s">
        <v>44</v>
      </c>
      <c r="L9" s="34" t="s">
        <v>27</v>
      </c>
      <c r="M9" s="32" t="s">
        <v>28</v>
      </c>
      <c r="N9" s="32"/>
    </row>
    <row r="10" spans="1:14" ht="114.75">
      <c r="A10" s="32" t="s">
        <v>45</v>
      </c>
      <c r="B10" s="32" t="s">
        <v>20</v>
      </c>
      <c r="C10" s="32" t="s">
        <v>30</v>
      </c>
      <c r="D10" s="39">
        <v>36008</v>
      </c>
      <c r="E10" s="39">
        <v>15127</v>
      </c>
      <c r="F10" s="32" t="s">
        <v>47</v>
      </c>
      <c r="G10" s="34" t="s">
        <v>49</v>
      </c>
      <c r="H10" s="40" t="s">
        <v>50</v>
      </c>
      <c r="I10" s="35" t="s">
        <v>43</v>
      </c>
      <c r="J10" s="36">
        <v>43495</v>
      </c>
      <c r="K10" s="34" t="s">
        <v>51</v>
      </c>
      <c r="L10" s="34" t="s">
        <v>27</v>
      </c>
      <c r="M10" s="32" t="s">
        <v>28</v>
      </c>
      <c r="N10" s="32"/>
    </row>
    <row r="11" spans="1:14" ht="51">
      <c r="A11" s="32" t="s">
        <v>53</v>
      </c>
      <c r="B11" s="32" t="s">
        <v>20</v>
      </c>
      <c r="C11" s="32" t="s">
        <v>30</v>
      </c>
      <c r="D11" s="39">
        <v>36027</v>
      </c>
      <c r="E11" s="39">
        <v>15125</v>
      </c>
      <c r="F11" s="32" t="s">
        <v>57</v>
      </c>
      <c r="G11" s="34" t="s">
        <v>23</v>
      </c>
      <c r="H11" s="40" t="s">
        <v>60</v>
      </c>
      <c r="I11" s="35" t="s">
        <v>61</v>
      </c>
      <c r="J11" s="36">
        <v>43495</v>
      </c>
      <c r="K11" s="34" t="s">
        <v>62</v>
      </c>
      <c r="L11" s="34" t="s">
        <v>27</v>
      </c>
      <c r="M11" s="32" t="s">
        <v>28</v>
      </c>
      <c r="N11" s="32"/>
    </row>
    <row r="12" spans="1:14" ht="51">
      <c r="A12" s="32" t="s">
        <v>64</v>
      </c>
      <c r="B12" s="32" t="s">
        <v>20</v>
      </c>
      <c r="C12" s="32" t="s">
        <v>30</v>
      </c>
      <c r="D12" s="39">
        <v>35723</v>
      </c>
      <c r="E12" s="39">
        <v>15327</v>
      </c>
      <c r="F12" s="32" t="s">
        <v>65</v>
      </c>
      <c r="G12" s="34" t="s">
        <v>23</v>
      </c>
      <c r="H12" s="35" t="s">
        <v>66</v>
      </c>
      <c r="I12" s="35" t="s">
        <v>67</v>
      </c>
      <c r="J12" s="36">
        <v>43497</v>
      </c>
      <c r="K12" s="34" t="s">
        <v>68</v>
      </c>
      <c r="L12" s="34" t="s">
        <v>27</v>
      </c>
      <c r="M12" s="32" t="s">
        <v>28</v>
      </c>
      <c r="N12" s="32"/>
    </row>
    <row r="13" spans="1:14" ht="93.75" customHeight="1">
      <c r="A13" s="32" t="s">
        <v>71</v>
      </c>
      <c r="B13" s="32" t="s">
        <v>20</v>
      </c>
      <c r="C13" s="32" t="s">
        <v>30</v>
      </c>
      <c r="D13" s="39">
        <v>35617</v>
      </c>
      <c r="E13" s="39">
        <v>15135</v>
      </c>
      <c r="F13" s="32" t="s">
        <v>72</v>
      </c>
      <c r="G13" s="34" t="s">
        <v>23</v>
      </c>
      <c r="H13" s="35" t="s">
        <v>74</v>
      </c>
      <c r="I13" s="35" t="s">
        <v>76</v>
      </c>
      <c r="J13" s="36">
        <v>43496</v>
      </c>
      <c r="K13" s="32" t="s">
        <v>78</v>
      </c>
      <c r="L13" s="34" t="s">
        <v>27</v>
      </c>
      <c r="M13" s="32" t="s">
        <v>28</v>
      </c>
      <c r="N13" s="32"/>
    </row>
    <row r="14" spans="1:14" ht="48.75" customHeight="1">
      <c r="A14" s="32" t="s">
        <v>79</v>
      </c>
      <c r="B14" s="32" t="s">
        <v>20</v>
      </c>
      <c r="C14" s="32" t="s">
        <v>30</v>
      </c>
      <c r="D14" s="39">
        <v>35607</v>
      </c>
      <c r="E14" s="39">
        <v>15132</v>
      </c>
      <c r="F14" s="32" t="s">
        <v>80</v>
      </c>
      <c r="G14" s="34" t="s">
        <v>81</v>
      </c>
      <c r="H14" s="40" t="s">
        <v>82</v>
      </c>
      <c r="I14" s="35" t="s">
        <v>83</v>
      </c>
      <c r="J14" s="36">
        <v>43496</v>
      </c>
      <c r="K14" s="34" t="s">
        <v>84</v>
      </c>
      <c r="L14" s="34" t="s">
        <v>27</v>
      </c>
      <c r="M14" s="32" t="s">
        <v>28</v>
      </c>
      <c r="N14" s="32"/>
    </row>
    <row r="15" spans="1:14" ht="48.75" customHeight="1">
      <c r="A15" s="32" t="s">
        <v>87</v>
      </c>
      <c r="B15" s="32" t="s">
        <v>20</v>
      </c>
      <c r="C15" s="32" t="s">
        <v>30</v>
      </c>
      <c r="D15" s="39">
        <v>35803</v>
      </c>
      <c r="E15" s="39">
        <v>15323</v>
      </c>
      <c r="F15" s="32" t="s">
        <v>88</v>
      </c>
      <c r="G15" s="34" t="s">
        <v>81</v>
      </c>
      <c r="H15" s="40" t="s">
        <v>89</v>
      </c>
      <c r="I15" s="35" t="s">
        <v>90</v>
      </c>
      <c r="J15" s="36">
        <v>43496</v>
      </c>
      <c r="K15" s="32" t="s">
        <v>91</v>
      </c>
      <c r="L15" s="34" t="s">
        <v>27</v>
      </c>
      <c r="M15" s="32" t="s">
        <v>28</v>
      </c>
      <c r="N15" s="32"/>
    </row>
    <row r="16" spans="1:14" ht="48.75" customHeight="1">
      <c r="A16" s="32" t="s">
        <v>92</v>
      </c>
      <c r="B16" s="32" t="s">
        <v>20</v>
      </c>
      <c r="C16" s="32" t="s">
        <v>30</v>
      </c>
      <c r="D16" s="39">
        <v>35752</v>
      </c>
      <c r="E16" s="39">
        <v>15426</v>
      </c>
      <c r="F16" s="32" t="s">
        <v>96</v>
      </c>
      <c r="G16" s="34" t="s">
        <v>81</v>
      </c>
      <c r="H16" s="40" t="s">
        <v>99</v>
      </c>
      <c r="I16" s="35" t="s">
        <v>101</v>
      </c>
      <c r="J16" s="36">
        <v>43496</v>
      </c>
      <c r="K16" s="34" t="s">
        <v>104</v>
      </c>
      <c r="L16" s="34" t="s">
        <v>27</v>
      </c>
      <c r="M16" s="32" t="s">
        <v>28</v>
      </c>
      <c r="N16" s="32"/>
    </row>
    <row r="17" spans="1:14" ht="112.5" customHeight="1">
      <c r="A17" s="32" t="s">
        <v>108</v>
      </c>
      <c r="B17" s="32" t="s">
        <v>20</v>
      </c>
      <c r="C17" s="32" t="s">
        <v>30</v>
      </c>
      <c r="D17" s="39">
        <v>35818</v>
      </c>
      <c r="E17" s="39">
        <v>15329</v>
      </c>
      <c r="F17" s="32" t="s">
        <v>110</v>
      </c>
      <c r="G17" s="34" t="s">
        <v>81</v>
      </c>
      <c r="H17" s="40" t="s">
        <v>111</v>
      </c>
      <c r="I17" s="35" t="s">
        <v>112</v>
      </c>
      <c r="J17" s="36">
        <v>43497</v>
      </c>
      <c r="K17" s="32" t="s">
        <v>113</v>
      </c>
      <c r="L17" s="34" t="s">
        <v>27</v>
      </c>
      <c r="M17" s="32" t="s">
        <v>28</v>
      </c>
      <c r="N17" s="32"/>
    </row>
    <row r="18" spans="1:14" ht="88.5" customHeight="1">
      <c r="A18" s="32" t="s">
        <v>115</v>
      </c>
      <c r="B18" s="32" t="s">
        <v>20</v>
      </c>
      <c r="C18" s="32" t="s">
        <v>30</v>
      </c>
      <c r="D18" s="39">
        <v>35595</v>
      </c>
      <c r="E18" s="39">
        <v>15134</v>
      </c>
      <c r="F18" s="32" t="s">
        <v>118</v>
      </c>
      <c r="G18" s="34" t="s">
        <v>23</v>
      </c>
      <c r="H18" s="40" t="s">
        <v>121</v>
      </c>
      <c r="I18" s="35" t="s">
        <v>122</v>
      </c>
      <c r="J18" s="36">
        <v>43497</v>
      </c>
      <c r="K18" s="32" t="s">
        <v>124</v>
      </c>
      <c r="L18" s="34" t="s">
        <v>27</v>
      </c>
      <c r="M18" s="32" t="s">
        <v>28</v>
      </c>
      <c r="N18" s="32"/>
    </row>
    <row r="19" spans="1:14" ht="88.5" customHeight="1">
      <c r="A19" s="32" t="s">
        <v>127</v>
      </c>
      <c r="B19" s="32" t="s">
        <v>20</v>
      </c>
      <c r="C19" s="32" t="s">
        <v>30</v>
      </c>
      <c r="D19" s="39">
        <v>35595</v>
      </c>
      <c r="E19" s="39">
        <v>15134</v>
      </c>
      <c r="F19" s="32" t="s">
        <v>128</v>
      </c>
      <c r="G19" s="34" t="s">
        <v>23</v>
      </c>
      <c r="H19" s="40" t="s">
        <v>129</v>
      </c>
      <c r="I19" s="35" t="s">
        <v>130</v>
      </c>
      <c r="J19" s="36">
        <v>43497</v>
      </c>
      <c r="K19" s="32" t="s">
        <v>131</v>
      </c>
      <c r="L19" s="34" t="s">
        <v>27</v>
      </c>
      <c r="M19" s="32" t="s">
        <v>28</v>
      </c>
      <c r="N19" s="32"/>
    </row>
    <row r="20" spans="1:14" ht="88.5" customHeight="1">
      <c r="A20" s="32" t="s">
        <v>132</v>
      </c>
      <c r="B20" s="32" t="s">
        <v>20</v>
      </c>
      <c r="C20" s="32" t="s">
        <v>30</v>
      </c>
      <c r="D20" s="39">
        <v>36351</v>
      </c>
      <c r="E20" s="39">
        <v>15767</v>
      </c>
      <c r="F20" s="32" t="s">
        <v>133</v>
      </c>
      <c r="G20" s="34" t="s">
        <v>23</v>
      </c>
      <c r="H20" s="40" t="s">
        <v>134</v>
      </c>
      <c r="I20" s="35" t="s">
        <v>135</v>
      </c>
      <c r="J20" s="36">
        <v>43500</v>
      </c>
      <c r="K20" s="32" t="s">
        <v>136</v>
      </c>
      <c r="L20" s="34" t="s">
        <v>27</v>
      </c>
      <c r="M20" s="32" t="s">
        <v>28</v>
      </c>
      <c r="N20" s="32"/>
    </row>
    <row r="21" spans="1:14" ht="88.5" customHeight="1">
      <c r="A21" s="32" t="s">
        <v>137</v>
      </c>
      <c r="B21" s="32" t="s">
        <v>20</v>
      </c>
      <c r="C21" s="32" t="s">
        <v>30</v>
      </c>
      <c r="D21" s="39">
        <v>35595</v>
      </c>
      <c r="E21" s="39">
        <v>15134</v>
      </c>
      <c r="F21" s="32" t="s">
        <v>139</v>
      </c>
      <c r="G21" s="34" t="s">
        <v>23</v>
      </c>
      <c r="H21" s="40" t="s">
        <v>140</v>
      </c>
      <c r="I21" s="35" t="s">
        <v>141</v>
      </c>
      <c r="J21" s="36">
        <v>43500</v>
      </c>
      <c r="K21" s="32" t="s">
        <v>142</v>
      </c>
      <c r="L21" s="34" t="s">
        <v>143</v>
      </c>
      <c r="M21" s="32" t="s">
        <v>28</v>
      </c>
      <c r="N21" s="32"/>
    </row>
    <row r="22" spans="1:14" ht="88.5" customHeight="1">
      <c r="A22" s="32" t="s">
        <v>145</v>
      </c>
      <c r="B22" s="32" t="s">
        <v>20</v>
      </c>
      <c r="C22" s="32" t="s">
        <v>30</v>
      </c>
      <c r="D22" s="39">
        <v>35595</v>
      </c>
      <c r="E22" s="39">
        <v>15134</v>
      </c>
      <c r="F22" s="32" t="s">
        <v>146</v>
      </c>
      <c r="G22" s="34" t="s">
        <v>49</v>
      </c>
      <c r="H22" s="40" t="s">
        <v>147</v>
      </c>
      <c r="I22" s="35" t="s">
        <v>141</v>
      </c>
      <c r="J22" s="36">
        <v>43500</v>
      </c>
      <c r="K22" s="32" t="s">
        <v>148</v>
      </c>
      <c r="L22" s="34" t="s">
        <v>27</v>
      </c>
      <c r="M22" s="32" t="s">
        <v>28</v>
      </c>
      <c r="N22" s="32"/>
    </row>
    <row r="23" spans="1:14" ht="88.5" customHeight="1">
      <c r="A23" s="32" t="s">
        <v>149</v>
      </c>
      <c r="B23" s="32" t="s">
        <v>20</v>
      </c>
      <c r="C23" s="32" t="s">
        <v>30</v>
      </c>
      <c r="D23" s="39">
        <v>35756</v>
      </c>
      <c r="E23" s="39">
        <v>15318</v>
      </c>
      <c r="F23" s="32" t="s">
        <v>150</v>
      </c>
      <c r="G23" s="34" t="s">
        <v>49</v>
      </c>
      <c r="H23" s="40" t="s">
        <v>151</v>
      </c>
      <c r="I23" s="35" t="s">
        <v>152</v>
      </c>
      <c r="J23" s="36">
        <v>43500</v>
      </c>
      <c r="K23" s="32" t="s">
        <v>153</v>
      </c>
      <c r="L23" s="34" t="s">
        <v>27</v>
      </c>
      <c r="M23" s="32" t="s">
        <v>28</v>
      </c>
      <c r="N23" s="32"/>
    </row>
    <row r="24" spans="1:14" ht="88.5" customHeight="1">
      <c r="A24" s="32" t="s">
        <v>154</v>
      </c>
      <c r="B24" s="32" t="s">
        <v>20</v>
      </c>
      <c r="C24" s="32" t="s">
        <v>30</v>
      </c>
      <c r="D24" s="39">
        <v>35697</v>
      </c>
      <c r="E24" s="39">
        <v>15129</v>
      </c>
      <c r="F24" s="32" t="s">
        <v>155</v>
      </c>
      <c r="G24" s="34" t="s">
        <v>23</v>
      </c>
      <c r="H24" s="40" t="s">
        <v>156</v>
      </c>
      <c r="I24" s="35" t="s">
        <v>157</v>
      </c>
      <c r="J24" s="36">
        <v>43500</v>
      </c>
      <c r="K24" s="32" t="s">
        <v>158</v>
      </c>
      <c r="L24" s="34" t="s">
        <v>27</v>
      </c>
      <c r="M24" s="32" t="s">
        <v>28</v>
      </c>
      <c r="N24" s="32"/>
    </row>
    <row r="25" spans="1:14" ht="88.5" customHeight="1">
      <c r="A25" s="32" t="s">
        <v>159</v>
      </c>
      <c r="B25" s="32" t="s">
        <v>20</v>
      </c>
      <c r="C25" s="32" t="s">
        <v>30</v>
      </c>
      <c r="D25" s="39">
        <v>35950</v>
      </c>
      <c r="E25" s="39">
        <v>15673</v>
      </c>
      <c r="F25" s="32" t="s">
        <v>160</v>
      </c>
      <c r="G25" s="34" t="s">
        <v>23</v>
      </c>
      <c r="H25" s="40" t="s">
        <v>161</v>
      </c>
      <c r="I25" s="35" t="s">
        <v>162</v>
      </c>
      <c r="J25" s="36">
        <v>43502</v>
      </c>
      <c r="K25" s="32" t="s">
        <v>163</v>
      </c>
      <c r="L25" s="34" t="s">
        <v>27</v>
      </c>
      <c r="M25" s="32" t="s">
        <v>28</v>
      </c>
      <c r="N25" s="32"/>
    </row>
    <row r="26" spans="1:14" ht="88.5" customHeight="1">
      <c r="A26" s="32" t="s">
        <v>164</v>
      </c>
      <c r="B26" s="32" t="s">
        <v>20</v>
      </c>
      <c r="C26" s="32" t="s">
        <v>30</v>
      </c>
      <c r="D26" s="39">
        <v>35723</v>
      </c>
      <c r="E26" s="39">
        <v>15327</v>
      </c>
      <c r="F26" s="32" t="s">
        <v>165</v>
      </c>
      <c r="G26" s="34" t="s">
        <v>166</v>
      </c>
      <c r="H26" s="40" t="s">
        <v>167</v>
      </c>
      <c r="I26" s="35" t="s">
        <v>168</v>
      </c>
      <c r="J26" s="36">
        <v>43502</v>
      </c>
      <c r="K26" s="32" t="s">
        <v>169</v>
      </c>
      <c r="L26" s="34" t="s">
        <v>27</v>
      </c>
      <c r="M26" s="32" t="s">
        <v>28</v>
      </c>
      <c r="N26" s="32"/>
    </row>
    <row r="27" spans="1:14" ht="88.5" customHeight="1">
      <c r="A27" s="32" t="s">
        <v>170</v>
      </c>
      <c r="B27" s="32" t="s">
        <v>20</v>
      </c>
      <c r="C27" s="32" t="s">
        <v>30</v>
      </c>
      <c r="D27" s="39">
        <v>36478</v>
      </c>
      <c r="E27" s="39">
        <v>15892</v>
      </c>
      <c r="F27" s="32" t="s">
        <v>171</v>
      </c>
      <c r="G27" s="34" t="s">
        <v>166</v>
      </c>
      <c r="H27" s="40" t="s">
        <v>172</v>
      </c>
      <c r="I27" s="35" t="s">
        <v>174</v>
      </c>
      <c r="J27" s="36">
        <v>43502</v>
      </c>
      <c r="K27" s="32" t="s">
        <v>175</v>
      </c>
      <c r="L27" s="34" t="s">
        <v>27</v>
      </c>
      <c r="M27" s="32" t="s">
        <v>28</v>
      </c>
      <c r="N27" s="32"/>
    </row>
    <row r="28" spans="1:14" ht="88.5" customHeight="1">
      <c r="A28" s="32" t="s">
        <v>176</v>
      </c>
      <c r="B28" s="32" t="s">
        <v>20</v>
      </c>
      <c r="C28" s="32" t="s">
        <v>30</v>
      </c>
      <c r="D28" s="39">
        <v>35739</v>
      </c>
      <c r="E28" s="39">
        <v>15428</v>
      </c>
      <c r="F28" s="32" t="s">
        <v>177</v>
      </c>
      <c r="G28" s="34" t="s">
        <v>166</v>
      </c>
      <c r="H28" s="40" t="s">
        <v>178</v>
      </c>
      <c r="I28" s="35" t="s">
        <v>179</v>
      </c>
      <c r="J28" s="36">
        <v>43502</v>
      </c>
      <c r="K28" s="32" t="s">
        <v>180</v>
      </c>
      <c r="L28" s="34" t="s">
        <v>27</v>
      </c>
      <c r="M28" s="32" t="s">
        <v>28</v>
      </c>
      <c r="N28" s="32"/>
    </row>
    <row r="29" spans="1:14" ht="88.5" customHeight="1">
      <c r="A29" s="32" t="s">
        <v>181</v>
      </c>
      <c r="B29" s="32" t="s">
        <v>20</v>
      </c>
      <c r="C29" s="32" t="s">
        <v>30</v>
      </c>
      <c r="D29" s="39">
        <v>36058</v>
      </c>
      <c r="E29" s="39">
        <v>15589</v>
      </c>
      <c r="F29" s="32" t="s">
        <v>183</v>
      </c>
      <c r="G29" s="34" t="s">
        <v>49</v>
      </c>
      <c r="H29" s="40" t="s">
        <v>184</v>
      </c>
      <c r="I29" s="35" t="s">
        <v>185</v>
      </c>
      <c r="J29" s="36">
        <v>43502</v>
      </c>
      <c r="K29" s="32" t="s">
        <v>186</v>
      </c>
      <c r="L29" s="34" t="s">
        <v>27</v>
      </c>
      <c r="M29" s="32" t="s">
        <v>28</v>
      </c>
      <c r="N29" s="32"/>
    </row>
    <row r="30" spans="1:14" ht="88.5" customHeight="1">
      <c r="A30" s="32" t="s">
        <v>187</v>
      </c>
      <c r="B30" s="32" t="s">
        <v>20</v>
      </c>
      <c r="C30" s="32" t="s">
        <v>30</v>
      </c>
      <c r="D30" s="39">
        <v>35944</v>
      </c>
      <c r="E30" s="39">
        <v>15764</v>
      </c>
      <c r="F30" s="32" t="s">
        <v>188</v>
      </c>
      <c r="G30" s="34" t="s">
        <v>23</v>
      </c>
      <c r="H30" s="40" t="s">
        <v>189</v>
      </c>
      <c r="I30" s="35" t="s">
        <v>190</v>
      </c>
      <c r="J30" s="36">
        <v>43502</v>
      </c>
      <c r="K30" s="32" t="s">
        <v>191</v>
      </c>
      <c r="L30" s="34" t="s">
        <v>27</v>
      </c>
      <c r="M30" s="32" t="s">
        <v>28</v>
      </c>
      <c r="N30" s="32"/>
    </row>
    <row r="31" spans="1:14" ht="88.5" customHeight="1">
      <c r="A31" s="32" t="s">
        <v>192</v>
      </c>
      <c r="B31" s="32" t="s">
        <v>20</v>
      </c>
      <c r="C31" s="32" t="s">
        <v>30</v>
      </c>
      <c r="D31" s="39">
        <v>35848</v>
      </c>
      <c r="E31" s="39">
        <v>15770</v>
      </c>
      <c r="F31" s="32" t="s">
        <v>193</v>
      </c>
      <c r="G31" s="34" t="s">
        <v>23</v>
      </c>
      <c r="H31" s="40" t="s">
        <v>194</v>
      </c>
      <c r="I31" s="35" t="s">
        <v>195</v>
      </c>
      <c r="J31" s="36">
        <v>43502</v>
      </c>
      <c r="K31" s="32" t="s">
        <v>196</v>
      </c>
      <c r="L31" s="34" t="s">
        <v>27</v>
      </c>
      <c r="M31" s="32" t="s">
        <v>28</v>
      </c>
      <c r="N31" s="32"/>
    </row>
    <row r="32" spans="1:14" ht="88.5" customHeight="1">
      <c r="A32" s="32" t="s">
        <v>197</v>
      </c>
      <c r="B32" s="32" t="s">
        <v>20</v>
      </c>
      <c r="C32" s="32" t="s">
        <v>30</v>
      </c>
      <c r="D32" s="39">
        <v>35815</v>
      </c>
      <c r="E32" s="39">
        <v>15471</v>
      </c>
      <c r="F32" s="32" t="s">
        <v>198</v>
      </c>
      <c r="G32" s="34" t="s">
        <v>166</v>
      </c>
      <c r="H32" s="40" t="s">
        <v>199</v>
      </c>
      <c r="I32" s="35" t="s">
        <v>200</v>
      </c>
      <c r="J32" s="36">
        <v>43503</v>
      </c>
      <c r="K32" s="32" t="s">
        <v>201</v>
      </c>
      <c r="L32" s="34" t="s">
        <v>27</v>
      </c>
      <c r="M32" s="32" t="s">
        <v>28</v>
      </c>
      <c r="N32" s="32"/>
    </row>
    <row r="33" spans="1:14" ht="88.5" customHeight="1">
      <c r="A33" s="32" t="s">
        <v>202</v>
      </c>
      <c r="B33" s="32" t="s">
        <v>20</v>
      </c>
      <c r="C33" s="32" t="s">
        <v>30</v>
      </c>
      <c r="D33" s="39">
        <v>36479</v>
      </c>
      <c r="E33" s="39">
        <v>15889</v>
      </c>
      <c r="F33" s="32" t="s">
        <v>203</v>
      </c>
      <c r="G33" s="34" t="s">
        <v>166</v>
      </c>
      <c r="H33" s="40" t="s">
        <v>204</v>
      </c>
      <c r="I33" s="35" t="s">
        <v>205</v>
      </c>
      <c r="J33" s="36">
        <v>43503</v>
      </c>
      <c r="K33" s="32" t="s">
        <v>206</v>
      </c>
      <c r="L33" s="34" t="s">
        <v>27</v>
      </c>
      <c r="M33" s="32" t="s">
        <v>28</v>
      </c>
      <c r="N33" s="32"/>
    </row>
    <row r="34" spans="1:14" ht="88.5" customHeight="1">
      <c r="A34" s="32" t="s">
        <v>207</v>
      </c>
      <c r="B34" s="32" t="s">
        <v>20</v>
      </c>
      <c r="C34" s="32" t="s">
        <v>30</v>
      </c>
      <c r="D34" s="39">
        <v>36058</v>
      </c>
      <c r="E34" s="39">
        <v>15589</v>
      </c>
      <c r="F34" s="32" t="s">
        <v>208</v>
      </c>
      <c r="G34" s="34" t="s">
        <v>23</v>
      </c>
      <c r="H34" s="40" t="s">
        <v>209</v>
      </c>
      <c r="I34" s="35" t="s">
        <v>210</v>
      </c>
      <c r="J34" s="36">
        <v>43504</v>
      </c>
      <c r="K34" s="32" t="s">
        <v>211</v>
      </c>
      <c r="L34" s="34" t="s">
        <v>27</v>
      </c>
      <c r="M34" s="32" t="s">
        <v>28</v>
      </c>
      <c r="N34" s="32"/>
    </row>
    <row r="35" spans="1:14" ht="88.5" customHeight="1">
      <c r="A35" s="32" t="s">
        <v>215</v>
      </c>
      <c r="B35" s="32" t="s">
        <v>20</v>
      </c>
      <c r="C35" s="32" t="s">
        <v>30</v>
      </c>
      <c r="D35" s="39">
        <v>36026</v>
      </c>
      <c r="E35" s="39">
        <v>15942</v>
      </c>
      <c r="F35" s="32" t="s">
        <v>218</v>
      </c>
      <c r="G35" s="34" t="s">
        <v>23</v>
      </c>
      <c r="H35" s="40" t="s">
        <v>219</v>
      </c>
      <c r="I35" s="40" t="s">
        <v>220</v>
      </c>
      <c r="J35" s="36">
        <v>43504</v>
      </c>
      <c r="K35" s="32" t="s">
        <v>221</v>
      </c>
      <c r="L35" s="34" t="s">
        <v>27</v>
      </c>
      <c r="M35" s="32" t="s">
        <v>28</v>
      </c>
      <c r="N35" s="32"/>
    </row>
    <row r="36" spans="1:14" ht="88.5" customHeight="1">
      <c r="A36" s="32" t="s">
        <v>223</v>
      </c>
      <c r="B36" s="32" t="s">
        <v>20</v>
      </c>
      <c r="C36" s="32" t="s">
        <v>30</v>
      </c>
      <c r="D36" s="39">
        <v>36058</v>
      </c>
      <c r="E36" s="39">
        <v>15589</v>
      </c>
      <c r="F36" s="32" t="s">
        <v>224</v>
      </c>
      <c r="G36" s="34" t="s">
        <v>49</v>
      </c>
      <c r="H36" s="40" t="s">
        <v>226</v>
      </c>
      <c r="I36" s="35" t="s">
        <v>185</v>
      </c>
      <c r="J36" s="36">
        <v>43504</v>
      </c>
      <c r="K36" s="32" t="s">
        <v>227</v>
      </c>
      <c r="L36" s="34" t="s">
        <v>27</v>
      </c>
      <c r="M36" s="32" t="s">
        <v>28</v>
      </c>
      <c r="N36" s="32"/>
    </row>
    <row r="37" spans="1:14" ht="88.5" customHeight="1">
      <c r="A37" s="32" t="s">
        <v>230</v>
      </c>
      <c r="B37" s="32" t="s">
        <v>20</v>
      </c>
      <c r="C37" s="32" t="s">
        <v>30</v>
      </c>
      <c r="D37" s="39">
        <v>36058</v>
      </c>
      <c r="E37" s="39">
        <v>15589</v>
      </c>
      <c r="F37" s="32" t="s">
        <v>231</v>
      </c>
      <c r="G37" s="34" t="s">
        <v>49</v>
      </c>
      <c r="H37" s="40" t="s">
        <v>232</v>
      </c>
      <c r="I37" s="40" t="s">
        <v>233</v>
      </c>
      <c r="J37" s="36">
        <v>43504</v>
      </c>
      <c r="K37" s="32" t="s">
        <v>234</v>
      </c>
      <c r="L37" s="34" t="s">
        <v>27</v>
      </c>
      <c r="M37" s="32" t="s">
        <v>28</v>
      </c>
      <c r="N37" s="32"/>
    </row>
    <row r="38" spans="1:14" ht="15.75" customHeight="1">
      <c r="A38" s="74" t="s">
        <v>235</v>
      </c>
      <c r="B38" s="74" t="s">
        <v>20</v>
      </c>
      <c r="C38" s="74" t="s">
        <v>30</v>
      </c>
      <c r="D38" s="76"/>
      <c r="E38" s="76"/>
      <c r="F38" s="74"/>
      <c r="G38" s="77"/>
      <c r="H38" s="78" t="s">
        <v>138</v>
      </c>
      <c r="I38" s="79" t="s">
        <v>138</v>
      </c>
      <c r="J38" s="80">
        <v>43504</v>
      </c>
      <c r="K38" s="74" t="s">
        <v>243</v>
      </c>
      <c r="L38" s="77" t="s">
        <v>244</v>
      </c>
      <c r="M38" s="74" t="s">
        <v>28</v>
      </c>
      <c r="N38" s="74" t="s">
        <v>245</v>
      </c>
    </row>
    <row r="39" spans="1:14" ht="88.5" customHeight="1">
      <c r="A39" s="32" t="s">
        <v>246</v>
      </c>
      <c r="B39" s="32" t="s">
        <v>20</v>
      </c>
      <c r="C39" s="32" t="s">
        <v>30</v>
      </c>
      <c r="D39" s="39">
        <v>35935</v>
      </c>
      <c r="E39" s="39">
        <v>15757</v>
      </c>
      <c r="F39" s="32" t="s">
        <v>248</v>
      </c>
      <c r="G39" s="34" t="s">
        <v>166</v>
      </c>
      <c r="H39" s="40" t="s">
        <v>249</v>
      </c>
      <c r="I39" s="35" t="s">
        <v>251</v>
      </c>
      <c r="J39" s="36">
        <v>43504</v>
      </c>
      <c r="K39" s="32" t="s">
        <v>253</v>
      </c>
      <c r="L39" s="34" t="s">
        <v>27</v>
      </c>
      <c r="M39" s="32" t="s">
        <v>28</v>
      </c>
      <c r="N39" s="32"/>
    </row>
    <row r="40" spans="1:14" ht="88.5" customHeight="1">
      <c r="A40" s="32" t="s">
        <v>254</v>
      </c>
      <c r="B40" s="32" t="s">
        <v>20</v>
      </c>
      <c r="C40" s="32" t="s">
        <v>30</v>
      </c>
      <c r="D40" s="39">
        <v>36058</v>
      </c>
      <c r="E40" s="39">
        <v>15589</v>
      </c>
      <c r="F40" s="32" t="s">
        <v>255</v>
      </c>
      <c r="G40" s="34" t="s">
        <v>166</v>
      </c>
      <c r="H40" s="40" t="s">
        <v>256</v>
      </c>
      <c r="I40" s="35" t="s">
        <v>257</v>
      </c>
      <c r="J40" s="36">
        <v>43505</v>
      </c>
      <c r="K40" s="32" t="s">
        <v>258</v>
      </c>
      <c r="L40" s="34" t="s">
        <v>27</v>
      </c>
      <c r="M40" s="32" t="s">
        <v>28</v>
      </c>
      <c r="N40" s="32"/>
    </row>
    <row r="41" spans="1:14" ht="88.5" customHeight="1">
      <c r="A41" s="32" t="s">
        <v>259</v>
      </c>
      <c r="B41" s="32" t="s">
        <v>20</v>
      </c>
      <c r="C41" s="32" t="s">
        <v>30</v>
      </c>
      <c r="D41" s="39">
        <v>35931</v>
      </c>
      <c r="E41" s="39">
        <v>15758</v>
      </c>
      <c r="F41" s="32" t="s">
        <v>262</v>
      </c>
      <c r="G41" s="34" t="s">
        <v>166</v>
      </c>
      <c r="H41" s="40" t="s">
        <v>263</v>
      </c>
      <c r="I41" s="40" t="s">
        <v>264</v>
      </c>
      <c r="J41" s="36">
        <v>43505</v>
      </c>
      <c r="K41" s="32" t="s">
        <v>265</v>
      </c>
      <c r="L41" s="34" t="s">
        <v>27</v>
      </c>
      <c r="M41" s="32" t="s">
        <v>28</v>
      </c>
      <c r="N41" s="32"/>
    </row>
    <row r="42" spans="1:14" ht="88.5" customHeight="1">
      <c r="A42" s="32" t="s">
        <v>267</v>
      </c>
      <c r="B42" s="32" t="s">
        <v>20</v>
      </c>
      <c r="C42" s="32" t="s">
        <v>30</v>
      </c>
      <c r="D42" s="39">
        <v>35627</v>
      </c>
      <c r="E42" s="39">
        <v>15779</v>
      </c>
      <c r="F42" s="32" t="s">
        <v>276</v>
      </c>
      <c r="G42" s="34" t="s">
        <v>49</v>
      </c>
      <c r="H42" s="40" t="s">
        <v>277</v>
      </c>
      <c r="I42" s="35" t="s">
        <v>278</v>
      </c>
      <c r="J42" s="36">
        <v>43507</v>
      </c>
      <c r="K42" s="32" t="s">
        <v>279</v>
      </c>
      <c r="L42" s="34" t="s">
        <v>27</v>
      </c>
      <c r="M42" s="32" t="s">
        <v>28</v>
      </c>
      <c r="N42" s="32"/>
    </row>
    <row r="43" spans="1:14" ht="88.5" customHeight="1">
      <c r="A43" s="32" t="s">
        <v>282</v>
      </c>
      <c r="B43" s="32" t="s">
        <v>20</v>
      </c>
      <c r="C43" s="32" t="s">
        <v>30</v>
      </c>
      <c r="D43" s="39">
        <v>35976</v>
      </c>
      <c r="E43" s="39">
        <v>15674</v>
      </c>
      <c r="F43" s="32" t="s">
        <v>284</v>
      </c>
      <c r="G43" s="34" t="s">
        <v>49</v>
      </c>
      <c r="H43" s="40" t="s">
        <v>285</v>
      </c>
      <c r="I43" s="40" t="s">
        <v>288</v>
      </c>
      <c r="J43" s="36">
        <v>43507</v>
      </c>
      <c r="K43" s="32" t="s">
        <v>290</v>
      </c>
      <c r="L43" s="34" t="s">
        <v>27</v>
      </c>
      <c r="M43" s="32" t="s">
        <v>28</v>
      </c>
      <c r="N43" s="32"/>
    </row>
    <row r="44" spans="1:14" ht="88.5" customHeight="1">
      <c r="A44" s="32" t="s">
        <v>294</v>
      </c>
      <c r="B44" s="32" t="s">
        <v>20</v>
      </c>
      <c r="C44" s="32" t="s">
        <v>30</v>
      </c>
      <c r="D44" s="39">
        <v>35745</v>
      </c>
      <c r="E44" s="39">
        <v>15775</v>
      </c>
      <c r="F44" s="32" t="s">
        <v>296</v>
      </c>
      <c r="G44" s="34" t="s">
        <v>49</v>
      </c>
      <c r="H44" s="40" t="s">
        <v>297</v>
      </c>
      <c r="I44" s="40" t="s">
        <v>298</v>
      </c>
      <c r="J44" s="36">
        <v>43504</v>
      </c>
      <c r="K44" s="32" t="s">
        <v>299</v>
      </c>
      <c r="L44" s="34" t="s">
        <v>27</v>
      </c>
      <c r="M44" s="32" t="s">
        <v>28</v>
      </c>
      <c r="N44" s="32"/>
    </row>
    <row r="45" spans="1:14" ht="15.75" customHeight="1">
      <c r="A45" s="74" t="s">
        <v>300</v>
      </c>
      <c r="B45" s="74" t="s">
        <v>20</v>
      </c>
      <c r="C45" s="74" t="s">
        <v>30</v>
      </c>
      <c r="D45" s="76"/>
      <c r="E45" s="76"/>
      <c r="F45" s="74"/>
      <c r="G45" s="77" t="s">
        <v>301</v>
      </c>
      <c r="H45" s="78" t="s">
        <v>138</v>
      </c>
      <c r="I45" s="79" t="s">
        <v>138</v>
      </c>
      <c r="J45" s="80">
        <v>43504</v>
      </c>
      <c r="K45" s="74" t="s">
        <v>302</v>
      </c>
      <c r="L45" s="77" t="s">
        <v>244</v>
      </c>
      <c r="M45" s="74" t="s">
        <v>28</v>
      </c>
      <c r="N45" s="74" t="s">
        <v>245</v>
      </c>
    </row>
    <row r="46" spans="1:14" ht="88.5" customHeight="1">
      <c r="A46" s="32" t="s">
        <v>303</v>
      </c>
      <c r="B46" s="32" t="s">
        <v>20</v>
      </c>
      <c r="C46" s="32" t="s">
        <v>30</v>
      </c>
      <c r="D46" s="39">
        <v>35943</v>
      </c>
      <c r="E46" s="39">
        <v>15773</v>
      </c>
      <c r="F46" s="32" t="s">
        <v>306</v>
      </c>
      <c r="G46" s="34" t="s">
        <v>166</v>
      </c>
      <c r="H46" s="40" t="s">
        <v>307</v>
      </c>
      <c r="I46" s="35" t="s">
        <v>309</v>
      </c>
      <c r="J46" s="36">
        <v>43504</v>
      </c>
      <c r="K46" s="32" t="s">
        <v>310</v>
      </c>
      <c r="L46" s="34" t="s">
        <v>27</v>
      </c>
      <c r="M46" s="32" t="s">
        <v>28</v>
      </c>
      <c r="N46" s="32"/>
    </row>
    <row r="47" spans="1:14" ht="88.5" customHeight="1">
      <c r="A47" s="32" t="s">
        <v>311</v>
      </c>
      <c r="B47" s="32" t="s">
        <v>20</v>
      </c>
      <c r="C47" s="32" t="s">
        <v>30</v>
      </c>
      <c r="D47" s="39">
        <v>35943</v>
      </c>
      <c r="E47" s="39">
        <v>15773</v>
      </c>
      <c r="F47" s="32" t="s">
        <v>312</v>
      </c>
      <c r="G47" s="34" t="s">
        <v>166</v>
      </c>
      <c r="H47" s="40" t="s">
        <v>313</v>
      </c>
      <c r="I47" s="35" t="s">
        <v>314</v>
      </c>
      <c r="J47" s="36">
        <v>43507</v>
      </c>
      <c r="K47" s="32" t="s">
        <v>315</v>
      </c>
      <c r="L47" s="34" t="s">
        <v>27</v>
      </c>
      <c r="M47" s="32" t="s">
        <v>28</v>
      </c>
      <c r="N47" s="32"/>
    </row>
    <row r="48" spans="1:14" ht="88.5" customHeight="1">
      <c r="A48" s="32" t="s">
        <v>316</v>
      </c>
      <c r="B48" s="32" t="s">
        <v>20</v>
      </c>
      <c r="C48" s="32" t="s">
        <v>30</v>
      </c>
      <c r="D48" s="39">
        <v>36479</v>
      </c>
      <c r="E48" s="39">
        <v>15889</v>
      </c>
      <c r="F48" s="32" t="s">
        <v>318</v>
      </c>
      <c r="G48" s="34" t="s">
        <v>166</v>
      </c>
      <c r="H48" s="40" t="s">
        <v>319</v>
      </c>
      <c r="I48" s="40" t="s">
        <v>320</v>
      </c>
      <c r="J48" s="36">
        <v>43504</v>
      </c>
      <c r="K48" s="32" t="s">
        <v>321</v>
      </c>
      <c r="L48" s="34" t="s">
        <v>27</v>
      </c>
      <c r="M48" s="32" t="s">
        <v>28</v>
      </c>
      <c r="N48" s="32"/>
    </row>
    <row r="49" spans="1:14" ht="88.5" customHeight="1">
      <c r="A49" s="32" t="s">
        <v>324</v>
      </c>
      <c r="B49" s="32" t="s">
        <v>20</v>
      </c>
      <c r="C49" s="32" t="s">
        <v>30</v>
      </c>
      <c r="D49" s="39">
        <v>36098</v>
      </c>
      <c r="E49" s="39">
        <v>15439</v>
      </c>
      <c r="F49" s="32" t="s">
        <v>325</v>
      </c>
      <c r="G49" s="34" t="s">
        <v>49</v>
      </c>
      <c r="H49" s="40" t="s">
        <v>326</v>
      </c>
      <c r="I49" s="40" t="s">
        <v>327</v>
      </c>
      <c r="J49" s="36">
        <v>43504</v>
      </c>
      <c r="K49" s="32" t="s">
        <v>328</v>
      </c>
      <c r="L49" s="34" t="s">
        <v>27</v>
      </c>
      <c r="M49" s="32" t="s">
        <v>28</v>
      </c>
      <c r="N49" s="32"/>
    </row>
    <row r="50" spans="1:14" ht="88.5" customHeight="1">
      <c r="A50" s="32" t="s">
        <v>332</v>
      </c>
      <c r="B50" s="32" t="s">
        <v>20</v>
      </c>
      <c r="C50" s="32" t="s">
        <v>30</v>
      </c>
      <c r="D50" s="39">
        <v>35943</v>
      </c>
      <c r="E50" s="39">
        <v>15773</v>
      </c>
      <c r="F50" s="32" t="s">
        <v>334</v>
      </c>
      <c r="G50" s="34" t="s">
        <v>335</v>
      </c>
      <c r="H50" s="40" t="s">
        <v>336</v>
      </c>
      <c r="I50" s="40" t="s">
        <v>337</v>
      </c>
      <c r="J50" s="36">
        <v>43504</v>
      </c>
      <c r="K50" s="32" t="s">
        <v>340</v>
      </c>
      <c r="L50" s="34" t="s">
        <v>27</v>
      </c>
      <c r="M50" s="32" t="s">
        <v>28</v>
      </c>
      <c r="N50" s="32"/>
    </row>
    <row r="51" spans="1:14" ht="88.5" customHeight="1">
      <c r="A51" s="32" t="s">
        <v>341</v>
      </c>
      <c r="B51" s="32" t="s">
        <v>20</v>
      </c>
      <c r="C51" s="32" t="s">
        <v>30</v>
      </c>
      <c r="D51" s="39">
        <v>36026</v>
      </c>
      <c r="E51" s="39">
        <v>15942</v>
      </c>
      <c r="F51" s="32" t="s">
        <v>342</v>
      </c>
      <c r="G51" s="34" t="s">
        <v>301</v>
      </c>
      <c r="H51" s="40" t="s">
        <v>343</v>
      </c>
      <c r="I51" s="40" t="s">
        <v>344</v>
      </c>
      <c r="J51" s="36">
        <v>43504</v>
      </c>
      <c r="K51" s="32" t="s">
        <v>345</v>
      </c>
      <c r="L51" s="34" t="s">
        <v>27</v>
      </c>
      <c r="M51" s="32" t="s">
        <v>28</v>
      </c>
      <c r="N51" s="32"/>
    </row>
    <row r="52" spans="1:14" ht="88.5" customHeight="1">
      <c r="A52" s="32" t="s">
        <v>346</v>
      </c>
      <c r="B52" s="32" t="s">
        <v>20</v>
      </c>
      <c r="C52" s="32" t="s">
        <v>30</v>
      </c>
      <c r="D52" s="39">
        <v>36058</v>
      </c>
      <c r="E52" s="39">
        <v>15589</v>
      </c>
      <c r="F52" s="32" t="s">
        <v>348</v>
      </c>
      <c r="G52" s="34" t="s">
        <v>49</v>
      </c>
      <c r="H52" s="40" t="s">
        <v>349</v>
      </c>
      <c r="I52" s="35" t="s">
        <v>210</v>
      </c>
      <c r="J52" s="36">
        <v>43508</v>
      </c>
      <c r="K52" s="32" t="s">
        <v>351</v>
      </c>
      <c r="L52" s="34" t="s">
        <v>27</v>
      </c>
      <c r="M52" s="32" t="s">
        <v>28</v>
      </c>
      <c r="N52" s="32"/>
    </row>
    <row r="53" spans="1:14" ht="88.5" customHeight="1">
      <c r="A53" s="32" t="s">
        <v>352</v>
      </c>
      <c r="B53" s="32" t="s">
        <v>20</v>
      </c>
      <c r="C53" s="32" t="s">
        <v>30</v>
      </c>
      <c r="D53" s="39">
        <v>36026</v>
      </c>
      <c r="E53" s="39">
        <v>15942</v>
      </c>
      <c r="F53" s="32" t="s">
        <v>354</v>
      </c>
      <c r="G53" s="34" t="s">
        <v>166</v>
      </c>
      <c r="H53" s="40" t="s">
        <v>355</v>
      </c>
      <c r="I53" s="35" t="s">
        <v>356</v>
      </c>
      <c r="J53" s="36">
        <v>43507</v>
      </c>
      <c r="K53" s="32" t="s">
        <v>357</v>
      </c>
      <c r="L53" s="34" t="s">
        <v>27</v>
      </c>
      <c r="M53" s="32" t="s">
        <v>28</v>
      </c>
      <c r="N53" s="32"/>
    </row>
    <row r="54" spans="1:14" ht="88.5" customHeight="1">
      <c r="A54" s="32" t="s">
        <v>358</v>
      </c>
      <c r="B54" s="32" t="s">
        <v>20</v>
      </c>
      <c r="C54" s="32" t="s">
        <v>30</v>
      </c>
      <c r="D54" s="39">
        <v>36478</v>
      </c>
      <c r="E54" s="39">
        <v>15892</v>
      </c>
      <c r="F54" s="32" t="s">
        <v>359</v>
      </c>
      <c r="G54" s="34" t="s">
        <v>335</v>
      </c>
      <c r="H54" s="40" t="s">
        <v>360</v>
      </c>
      <c r="I54" s="35" t="s">
        <v>361</v>
      </c>
      <c r="J54" s="36">
        <v>43507</v>
      </c>
      <c r="K54" s="32" t="s">
        <v>362</v>
      </c>
      <c r="L54" s="34" t="s">
        <v>27</v>
      </c>
      <c r="M54" s="32" t="s">
        <v>28</v>
      </c>
      <c r="N54" s="32"/>
    </row>
    <row r="55" spans="1:14" ht="88.5" customHeight="1">
      <c r="A55" s="32" t="s">
        <v>363</v>
      </c>
      <c r="B55" s="32" t="s">
        <v>20</v>
      </c>
      <c r="C55" s="32" t="s">
        <v>30</v>
      </c>
      <c r="D55" s="39">
        <v>36478</v>
      </c>
      <c r="E55" s="39">
        <v>15892</v>
      </c>
      <c r="F55" s="32" t="s">
        <v>365</v>
      </c>
      <c r="G55" s="34" t="s">
        <v>335</v>
      </c>
      <c r="H55" s="40" t="s">
        <v>367</v>
      </c>
      <c r="I55" s="35" t="s">
        <v>361</v>
      </c>
      <c r="J55" s="36">
        <v>43508</v>
      </c>
      <c r="K55" s="32" t="s">
        <v>370</v>
      </c>
      <c r="L55" s="34" t="s">
        <v>27</v>
      </c>
      <c r="M55" s="32" t="s">
        <v>28</v>
      </c>
      <c r="N55" s="32"/>
    </row>
    <row r="56" spans="1:14" ht="88.5" customHeight="1">
      <c r="A56" s="32" t="s">
        <v>371</v>
      </c>
      <c r="B56" s="32" t="s">
        <v>20</v>
      </c>
      <c r="C56" s="32" t="s">
        <v>30</v>
      </c>
      <c r="D56" s="39">
        <v>35711</v>
      </c>
      <c r="E56" s="39">
        <v>15783</v>
      </c>
      <c r="F56" s="32" t="s">
        <v>374</v>
      </c>
      <c r="G56" s="34" t="s">
        <v>166</v>
      </c>
      <c r="H56" s="40" t="s">
        <v>375</v>
      </c>
      <c r="I56" s="35" t="s">
        <v>376</v>
      </c>
      <c r="J56" s="36">
        <v>43508</v>
      </c>
      <c r="K56" s="32" t="s">
        <v>377</v>
      </c>
      <c r="L56" s="34" t="s">
        <v>27</v>
      </c>
      <c r="M56" s="32" t="s">
        <v>28</v>
      </c>
      <c r="N56" s="32"/>
    </row>
    <row r="57" spans="1:14" ht="88.5" customHeight="1">
      <c r="A57" s="32" t="s">
        <v>378</v>
      </c>
      <c r="B57" s="32" t="s">
        <v>20</v>
      </c>
      <c r="C57" s="32" t="s">
        <v>30</v>
      </c>
      <c r="D57" s="39">
        <v>35710</v>
      </c>
      <c r="E57" s="39">
        <v>15777</v>
      </c>
      <c r="F57" s="32" t="s">
        <v>379</v>
      </c>
      <c r="G57" s="34" t="s">
        <v>166</v>
      </c>
      <c r="H57" s="40" t="s">
        <v>261</v>
      </c>
      <c r="I57" s="35" t="s">
        <v>157</v>
      </c>
      <c r="J57" s="36">
        <v>43508</v>
      </c>
      <c r="K57" s="32" t="s">
        <v>380</v>
      </c>
      <c r="L57" s="34" t="s">
        <v>27</v>
      </c>
      <c r="M57" s="32" t="s">
        <v>28</v>
      </c>
      <c r="N57" s="32"/>
    </row>
    <row r="58" spans="1:14" ht="88.5" customHeight="1">
      <c r="A58" s="32" t="s">
        <v>381</v>
      </c>
      <c r="B58" s="32" t="s">
        <v>20</v>
      </c>
      <c r="C58" s="32" t="s">
        <v>30</v>
      </c>
      <c r="D58" s="39">
        <v>35711</v>
      </c>
      <c r="E58" s="39">
        <v>15783</v>
      </c>
      <c r="F58" s="32" t="s">
        <v>384</v>
      </c>
      <c r="G58" s="34" t="s">
        <v>166</v>
      </c>
      <c r="H58" s="40" t="s">
        <v>386</v>
      </c>
      <c r="I58" s="35" t="s">
        <v>376</v>
      </c>
      <c r="J58" s="36">
        <v>43508</v>
      </c>
      <c r="K58" s="32" t="s">
        <v>387</v>
      </c>
      <c r="L58" s="34" t="s">
        <v>27</v>
      </c>
      <c r="M58" s="32" t="s">
        <v>28</v>
      </c>
      <c r="N58" s="32"/>
    </row>
    <row r="59" spans="1:14" ht="88.5" customHeight="1">
      <c r="A59" s="32" t="s">
        <v>389</v>
      </c>
      <c r="B59" s="32" t="s">
        <v>20</v>
      </c>
      <c r="C59" s="32" t="s">
        <v>30</v>
      </c>
      <c r="D59" s="39">
        <v>35711</v>
      </c>
      <c r="E59" s="39">
        <v>15783</v>
      </c>
      <c r="F59" s="32" t="s">
        <v>392</v>
      </c>
      <c r="G59" s="34" t="s">
        <v>166</v>
      </c>
      <c r="H59" s="40" t="s">
        <v>393</v>
      </c>
      <c r="I59" s="35" t="s">
        <v>376</v>
      </c>
      <c r="J59" s="36">
        <v>43508</v>
      </c>
      <c r="K59" s="32" t="s">
        <v>395</v>
      </c>
      <c r="L59" s="34" t="s">
        <v>27</v>
      </c>
      <c r="M59" s="32" t="s">
        <v>28</v>
      </c>
      <c r="N59" s="32"/>
    </row>
    <row r="60" spans="1:14" ht="15.75" customHeight="1">
      <c r="A60" s="74" t="s">
        <v>396</v>
      </c>
      <c r="B60" s="74"/>
      <c r="C60" s="74"/>
      <c r="D60" s="76"/>
      <c r="E60" s="76"/>
      <c r="F60" s="74"/>
      <c r="G60" s="77"/>
      <c r="H60" s="78" t="s">
        <v>138</v>
      </c>
      <c r="I60" s="79" t="s">
        <v>138</v>
      </c>
      <c r="J60" s="80">
        <v>43508</v>
      </c>
      <c r="K60" s="74"/>
      <c r="L60" s="77" t="s">
        <v>244</v>
      </c>
      <c r="M60" s="74" t="s">
        <v>28</v>
      </c>
      <c r="N60" s="74"/>
    </row>
    <row r="61" spans="1:14" ht="88.5" customHeight="1">
      <c r="A61" s="32" t="s">
        <v>401</v>
      </c>
      <c r="B61" s="32" t="s">
        <v>20</v>
      </c>
      <c r="C61" s="32" t="s">
        <v>30</v>
      </c>
      <c r="D61" s="39">
        <v>35686</v>
      </c>
      <c r="E61" s="39">
        <v>15131</v>
      </c>
      <c r="F61" s="32" t="s">
        <v>402</v>
      </c>
      <c r="G61" s="34" t="s">
        <v>49</v>
      </c>
      <c r="H61" s="40" t="s">
        <v>404</v>
      </c>
      <c r="I61" s="35" t="s">
        <v>406</v>
      </c>
      <c r="J61" s="36">
        <v>43509</v>
      </c>
      <c r="K61" s="32" t="s">
        <v>409</v>
      </c>
      <c r="L61" s="34" t="s">
        <v>27</v>
      </c>
      <c r="M61" s="32" t="s">
        <v>28</v>
      </c>
      <c r="N61" s="32"/>
    </row>
    <row r="62" spans="1:14" ht="88.5" customHeight="1">
      <c r="A62" s="32" t="s">
        <v>410</v>
      </c>
      <c r="B62" s="32" t="s">
        <v>20</v>
      </c>
      <c r="C62" s="32" t="s">
        <v>30</v>
      </c>
      <c r="D62" s="39">
        <v>36027</v>
      </c>
      <c r="E62" s="39">
        <v>15125</v>
      </c>
      <c r="F62" s="32" t="s">
        <v>411</v>
      </c>
      <c r="G62" s="34" t="s">
        <v>49</v>
      </c>
      <c r="H62" s="40" t="s">
        <v>412</v>
      </c>
      <c r="I62" s="35" t="s">
        <v>317</v>
      </c>
      <c r="J62" s="36">
        <v>43508</v>
      </c>
      <c r="K62" s="32" t="s">
        <v>413</v>
      </c>
      <c r="L62" s="34" t="s">
        <v>27</v>
      </c>
      <c r="M62" s="32" t="s">
        <v>28</v>
      </c>
      <c r="N62" s="32"/>
    </row>
    <row r="63" spans="1:14" ht="88.5" customHeight="1">
      <c r="A63" s="32" t="s">
        <v>414</v>
      </c>
      <c r="B63" s="32" t="s">
        <v>20</v>
      </c>
      <c r="C63" s="32" t="s">
        <v>30</v>
      </c>
      <c r="D63" s="39">
        <v>36328</v>
      </c>
      <c r="E63" s="39">
        <v>15472</v>
      </c>
      <c r="F63" s="32" t="s">
        <v>416</v>
      </c>
      <c r="G63" s="34" t="s">
        <v>23</v>
      </c>
      <c r="H63" s="40" t="s">
        <v>417</v>
      </c>
      <c r="I63" s="35" t="s">
        <v>418</v>
      </c>
      <c r="J63" s="36">
        <v>43509</v>
      </c>
      <c r="K63" s="32" t="s">
        <v>420</v>
      </c>
      <c r="L63" s="34" t="s">
        <v>27</v>
      </c>
      <c r="M63" s="32" t="s">
        <v>28</v>
      </c>
      <c r="N63" s="32"/>
    </row>
    <row r="64" spans="1:14" ht="88.5" customHeight="1">
      <c r="A64" s="32" t="s">
        <v>423</v>
      </c>
      <c r="B64" s="32" t="s">
        <v>20</v>
      </c>
      <c r="C64" s="32" t="s">
        <v>30</v>
      </c>
      <c r="D64" s="39">
        <v>35811</v>
      </c>
      <c r="E64" s="39">
        <v>15313</v>
      </c>
      <c r="F64" s="32" t="s">
        <v>425</v>
      </c>
      <c r="G64" s="34" t="s">
        <v>23</v>
      </c>
      <c r="H64" s="40" t="s">
        <v>428</v>
      </c>
      <c r="I64" s="35" t="s">
        <v>429</v>
      </c>
      <c r="J64" s="36">
        <v>43508</v>
      </c>
      <c r="K64" s="32" t="s">
        <v>430</v>
      </c>
      <c r="L64" s="34" t="s">
        <v>27</v>
      </c>
      <c r="M64" s="32" t="s">
        <v>28</v>
      </c>
      <c r="N64" s="32"/>
    </row>
    <row r="65" spans="1:14" ht="88.5" customHeight="1">
      <c r="A65" s="32" t="s">
        <v>431</v>
      </c>
      <c r="B65" s="32" t="s">
        <v>20</v>
      </c>
      <c r="C65" s="32" t="s">
        <v>30</v>
      </c>
      <c r="D65" s="39">
        <v>35607</v>
      </c>
      <c r="E65" s="39">
        <v>15132</v>
      </c>
      <c r="F65" s="32" t="s">
        <v>433</v>
      </c>
      <c r="G65" s="34" t="s">
        <v>23</v>
      </c>
      <c r="H65" s="40" t="s">
        <v>121</v>
      </c>
      <c r="I65" s="35" t="s">
        <v>83</v>
      </c>
      <c r="J65" s="36">
        <v>43508</v>
      </c>
      <c r="K65" s="32" t="s">
        <v>434</v>
      </c>
      <c r="L65" s="34" t="s">
        <v>27</v>
      </c>
      <c r="M65" s="32" t="s">
        <v>28</v>
      </c>
      <c r="N65" s="32"/>
    </row>
    <row r="66" spans="1:14" ht="88.5" customHeight="1">
      <c r="A66" s="32" t="s">
        <v>435</v>
      </c>
      <c r="B66" s="32" t="s">
        <v>20</v>
      </c>
      <c r="C66" s="32" t="s">
        <v>30</v>
      </c>
      <c r="D66" s="39">
        <v>35696</v>
      </c>
      <c r="E66" s="39">
        <v>15778</v>
      </c>
      <c r="F66" s="32" t="s">
        <v>437</v>
      </c>
      <c r="G66" s="34" t="s">
        <v>23</v>
      </c>
      <c r="H66" s="40" t="s">
        <v>439</v>
      </c>
      <c r="I66" s="35" t="s">
        <v>440</v>
      </c>
      <c r="J66" s="36">
        <v>43509</v>
      </c>
      <c r="K66" s="32" t="s">
        <v>441</v>
      </c>
      <c r="L66" s="34" t="s">
        <v>27</v>
      </c>
      <c r="M66" s="32" t="s">
        <v>28</v>
      </c>
      <c r="N66" s="32"/>
    </row>
    <row r="67" spans="1:14" ht="88.5" customHeight="1">
      <c r="A67" s="32" t="s">
        <v>442</v>
      </c>
      <c r="B67" s="32" t="s">
        <v>20</v>
      </c>
      <c r="C67" s="32" t="s">
        <v>30</v>
      </c>
      <c r="D67" s="39">
        <v>35972</v>
      </c>
      <c r="E67" s="39">
        <v>15347</v>
      </c>
      <c r="F67" s="32" t="s">
        <v>446</v>
      </c>
      <c r="G67" s="34" t="s">
        <v>166</v>
      </c>
      <c r="H67" s="40" t="s">
        <v>447</v>
      </c>
      <c r="I67" s="35" t="s">
        <v>448</v>
      </c>
      <c r="J67" s="36">
        <v>43509</v>
      </c>
      <c r="K67" s="32" t="s">
        <v>449</v>
      </c>
      <c r="L67" s="34" t="s">
        <v>27</v>
      </c>
      <c r="M67" s="32" t="s">
        <v>28</v>
      </c>
      <c r="N67" s="32"/>
    </row>
    <row r="68" spans="1:14" ht="88.5" customHeight="1">
      <c r="A68" s="32" t="s">
        <v>452</v>
      </c>
      <c r="B68" s="32" t="s">
        <v>20</v>
      </c>
      <c r="C68" s="32" t="s">
        <v>30</v>
      </c>
      <c r="D68" s="39">
        <v>35811</v>
      </c>
      <c r="E68" s="39">
        <v>15313</v>
      </c>
      <c r="F68" s="32" t="s">
        <v>453</v>
      </c>
      <c r="G68" s="34" t="s">
        <v>166</v>
      </c>
      <c r="H68" s="40" t="s">
        <v>454</v>
      </c>
      <c r="I68" s="35" t="s">
        <v>455</v>
      </c>
      <c r="J68" s="36">
        <v>43509</v>
      </c>
      <c r="K68" s="32" t="s">
        <v>456</v>
      </c>
      <c r="L68" s="34" t="s">
        <v>27</v>
      </c>
      <c r="M68" s="32" t="s">
        <v>28</v>
      </c>
      <c r="N68" s="32"/>
    </row>
    <row r="69" spans="1:14" ht="88.5" customHeight="1">
      <c r="A69" s="32" t="s">
        <v>457</v>
      </c>
      <c r="B69" s="32" t="s">
        <v>20</v>
      </c>
      <c r="C69" s="32" t="s">
        <v>30</v>
      </c>
      <c r="D69" s="39">
        <v>36470</v>
      </c>
      <c r="E69" s="39">
        <v>15893</v>
      </c>
      <c r="F69" s="86" t="s">
        <v>458</v>
      </c>
      <c r="G69" s="34" t="s">
        <v>23</v>
      </c>
      <c r="H69" s="40" t="s">
        <v>460</v>
      </c>
      <c r="I69" s="35" t="s">
        <v>461</v>
      </c>
      <c r="J69" s="36">
        <v>43510</v>
      </c>
      <c r="K69" s="32" t="s">
        <v>462</v>
      </c>
      <c r="L69" s="34" t="s">
        <v>27</v>
      </c>
      <c r="M69" s="32" t="s">
        <v>28</v>
      </c>
      <c r="N69" s="32"/>
    </row>
    <row r="70" spans="1:14" ht="88.5" customHeight="1">
      <c r="A70" s="32" t="s">
        <v>467</v>
      </c>
      <c r="B70" s="32" t="s">
        <v>20</v>
      </c>
      <c r="C70" s="32" t="s">
        <v>30</v>
      </c>
      <c r="D70" s="39">
        <v>36470</v>
      </c>
      <c r="E70" s="39">
        <v>15893</v>
      </c>
      <c r="F70" s="32" t="s">
        <v>468</v>
      </c>
      <c r="G70" s="34" t="s">
        <v>335</v>
      </c>
      <c r="H70" s="40" t="s">
        <v>469</v>
      </c>
      <c r="I70" s="35" t="s">
        <v>470</v>
      </c>
      <c r="J70" s="36">
        <v>43510</v>
      </c>
      <c r="K70" s="32" t="s">
        <v>471</v>
      </c>
      <c r="L70" s="34" t="s">
        <v>27</v>
      </c>
      <c r="M70" s="32" t="s">
        <v>28</v>
      </c>
      <c r="N70" s="32"/>
    </row>
    <row r="71" spans="1:14" ht="88.5" customHeight="1">
      <c r="A71" s="32" t="s">
        <v>473</v>
      </c>
      <c r="B71" s="32" t="s">
        <v>20</v>
      </c>
      <c r="C71" s="32" t="s">
        <v>30</v>
      </c>
      <c r="D71" s="39">
        <v>36026</v>
      </c>
      <c r="E71" s="39">
        <v>15942</v>
      </c>
      <c r="F71" s="32" t="s">
        <v>474</v>
      </c>
      <c r="G71" s="34" t="s">
        <v>335</v>
      </c>
      <c r="H71" s="40" t="s">
        <v>475</v>
      </c>
      <c r="I71" s="35" t="s">
        <v>476</v>
      </c>
      <c r="J71" s="36">
        <v>43510</v>
      </c>
      <c r="K71" s="32" t="s">
        <v>477</v>
      </c>
      <c r="L71" s="34" t="s">
        <v>27</v>
      </c>
      <c r="M71" s="32" t="s">
        <v>28</v>
      </c>
      <c r="N71" s="32"/>
    </row>
    <row r="72" spans="1:14" ht="88.5" customHeight="1">
      <c r="A72" s="32" t="s">
        <v>478</v>
      </c>
      <c r="B72" s="32" t="s">
        <v>20</v>
      </c>
      <c r="C72" s="32" t="s">
        <v>30</v>
      </c>
      <c r="D72" s="39">
        <v>35931</v>
      </c>
      <c r="E72" s="39">
        <v>15758</v>
      </c>
      <c r="F72" s="32" t="s">
        <v>479</v>
      </c>
      <c r="G72" s="34" t="s">
        <v>49</v>
      </c>
      <c r="H72" s="40" t="s">
        <v>480</v>
      </c>
      <c r="I72" s="35" t="s">
        <v>481</v>
      </c>
      <c r="J72" s="36">
        <v>43510</v>
      </c>
      <c r="K72" s="32" t="s">
        <v>483</v>
      </c>
      <c r="L72" s="34" t="s">
        <v>27</v>
      </c>
      <c r="M72" s="32" t="s">
        <v>28</v>
      </c>
      <c r="N72" s="32"/>
    </row>
    <row r="73" spans="1:14" ht="88.5" customHeight="1">
      <c r="A73" s="32" t="s">
        <v>485</v>
      </c>
      <c r="B73" s="32" t="s">
        <v>20</v>
      </c>
      <c r="C73" s="32" t="s">
        <v>30</v>
      </c>
      <c r="D73" s="39">
        <v>36058</v>
      </c>
      <c r="E73" s="39">
        <v>15589</v>
      </c>
      <c r="F73" s="32" t="s">
        <v>486</v>
      </c>
      <c r="G73" s="34" t="s">
        <v>23</v>
      </c>
      <c r="H73" s="40" t="s">
        <v>487</v>
      </c>
      <c r="I73" s="35" t="s">
        <v>481</v>
      </c>
      <c r="J73" s="36">
        <v>43510</v>
      </c>
      <c r="K73" s="32" t="s">
        <v>489</v>
      </c>
      <c r="L73" s="34" t="s">
        <v>27</v>
      </c>
      <c r="M73" s="32" t="s">
        <v>28</v>
      </c>
      <c r="N73" s="32"/>
    </row>
    <row r="74" spans="1:14" ht="88.5" customHeight="1">
      <c r="A74" s="32" t="s">
        <v>491</v>
      </c>
      <c r="B74" s="32" t="s">
        <v>20</v>
      </c>
      <c r="C74" s="32" t="s">
        <v>30</v>
      </c>
      <c r="D74" s="39">
        <v>35686</v>
      </c>
      <c r="E74" s="39">
        <v>15131</v>
      </c>
      <c r="F74" s="32" t="s">
        <v>493</v>
      </c>
      <c r="G74" s="34" t="s">
        <v>49</v>
      </c>
      <c r="H74" s="40" t="s">
        <v>494</v>
      </c>
      <c r="I74" s="35" t="s">
        <v>406</v>
      </c>
      <c r="J74" s="36">
        <v>43509</v>
      </c>
      <c r="K74" s="32" t="s">
        <v>497</v>
      </c>
      <c r="L74" s="34" t="s">
        <v>27</v>
      </c>
      <c r="M74" s="32" t="s">
        <v>28</v>
      </c>
      <c r="N74" s="32"/>
    </row>
    <row r="75" spans="1:14" ht="88.5" customHeight="1">
      <c r="A75" s="32" t="s">
        <v>499</v>
      </c>
      <c r="B75" s="32" t="s">
        <v>20</v>
      </c>
      <c r="C75" s="32" t="s">
        <v>30</v>
      </c>
      <c r="D75" s="39">
        <v>35935</v>
      </c>
      <c r="E75" s="39">
        <v>15757</v>
      </c>
      <c r="F75" s="32" t="s">
        <v>500</v>
      </c>
      <c r="G75" s="34" t="s">
        <v>166</v>
      </c>
      <c r="H75" s="40" t="s">
        <v>501</v>
      </c>
      <c r="I75" s="35" t="s">
        <v>210</v>
      </c>
      <c r="J75" s="36">
        <v>43509</v>
      </c>
      <c r="K75" s="32" t="s">
        <v>502</v>
      </c>
      <c r="L75" s="34" t="s">
        <v>27</v>
      </c>
      <c r="M75" s="32" t="s">
        <v>28</v>
      </c>
      <c r="N75" s="32"/>
    </row>
    <row r="76" spans="1:14" ht="88.5" customHeight="1">
      <c r="A76" s="32" t="s">
        <v>503</v>
      </c>
      <c r="B76" s="32" t="s">
        <v>20</v>
      </c>
      <c r="C76" s="32" t="s">
        <v>30</v>
      </c>
      <c r="D76" s="39">
        <v>36028</v>
      </c>
      <c r="E76" s="39">
        <v>15431</v>
      </c>
      <c r="F76" s="32" t="s">
        <v>504</v>
      </c>
      <c r="G76" s="34" t="s">
        <v>166</v>
      </c>
      <c r="H76" s="40" t="s">
        <v>505</v>
      </c>
      <c r="I76" s="35" t="s">
        <v>507</v>
      </c>
      <c r="J76" s="36">
        <v>43510</v>
      </c>
      <c r="K76" s="32" t="s">
        <v>508</v>
      </c>
      <c r="L76" s="34" t="s">
        <v>27</v>
      </c>
      <c r="M76" s="32" t="s">
        <v>28</v>
      </c>
      <c r="N76" s="32"/>
    </row>
    <row r="77" spans="1:14" ht="88.5" customHeight="1">
      <c r="A77" s="32" t="s">
        <v>511</v>
      </c>
      <c r="B77" s="32" t="s">
        <v>20</v>
      </c>
      <c r="C77" s="32" t="s">
        <v>30</v>
      </c>
      <c r="D77" s="39">
        <v>35750</v>
      </c>
      <c r="E77" s="39">
        <v>15437</v>
      </c>
      <c r="F77" s="86" t="s">
        <v>513</v>
      </c>
      <c r="G77" s="34" t="s">
        <v>49</v>
      </c>
      <c r="H77" s="40" t="s">
        <v>514</v>
      </c>
      <c r="I77" s="35" t="s">
        <v>515</v>
      </c>
      <c r="J77" s="36">
        <v>43510</v>
      </c>
      <c r="K77" s="32" t="s">
        <v>516</v>
      </c>
      <c r="L77" s="34" t="s">
        <v>27</v>
      </c>
      <c r="M77" s="32" t="s">
        <v>28</v>
      </c>
      <c r="N77" s="32"/>
    </row>
    <row r="78" spans="1:14" ht="88.5" customHeight="1">
      <c r="A78" s="32" t="s">
        <v>517</v>
      </c>
      <c r="B78" s="32" t="s">
        <v>20</v>
      </c>
      <c r="C78" s="32" t="s">
        <v>30</v>
      </c>
      <c r="D78" s="39">
        <v>35750</v>
      </c>
      <c r="E78" s="39">
        <v>15437</v>
      </c>
      <c r="F78" s="86" t="s">
        <v>518</v>
      </c>
      <c r="G78" s="34" t="s">
        <v>166</v>
      </c>
      <c r="H78" s="40" t="s">
        <v>520</v>
      </c>
      <c r="I78" s="35" t="s">
        <v>515</v>
      </c>
      <c r="J78" s="36">
        <v>43510</v>
      </c>
      <c r="K78" s="32" t="s">
        <v>521</v>
      </c>
      <c r="L78" s="34" t="s">
        <v>27</v>
      </c>
      <c r="M78" s="32" t="s">
        <v>28</v>
      </c>
      <c r="N78" s="32"/>
    </row>
    <row r="79" spans="1:14" ht="88.5" customHeight="1">
      <c r="A79" s="32" t="s">
        <v>522</v>
      </c>
      <c r="B79" s="32" t="s">
        <v>20</v>
      </c>
      <c r="C79" s="32" t="s">
        <v>30</v>
      </c>
      <c r="D79" s="39">
        <v>35755</v>
      </c>
      <c r="E79" s="39">
        <v>15765</v>
      </c>
      <c r="F79" s="86" t="s">
        <v>526</v>
      </c>
      <c r="G79" s="34" t="s">
        <v>23</v>
      </c>
      <c r="H79" s="40" t="s">
        <v>527</v>
      </c>
      <c r="I79" s="35" t="s">
        <v>528</v>
      </c>
      <c r="J79" s="36">
        <v>43510</v>
      </c>
      <c r="K79" s="32" t="s">
        <v>529</v>
      </c>
      <c r="L79" s="34" t="s">
        <v>27</v>
      </c>
      <c r="M79" s="32" t="s">
        <v>28</v>
      </c>
      <c r="N79" s="32"/>
    </row>
    <row r="80" spans="1:14" ht="88.5" customHeight="1">
      <c r="A80" s="32" t="s">
        <v>531</v>
      </c>
      <c r="B80" s="32" t="s">
        <v>20</v>
      </c>
      <c r="C80" s="32" t="s">
        <v>30</v>
      </c>
      <c r="D80" s="39">
        <v>35815</v>
      </c>
      <c r="E80" s="39">
        <v>15471</v>
      </c>
      <c r="F80" s="32" t="s">
        <v>533</v>
      </c>
      <c r="G80" s="34" t="s">
        <v>166</v>
      </c>
      <c r="H80" s="40" t="s">
        <v>535</v>
      </c>
      <c r="I80" s="35" t="s">
        <v>536</v>
      </c>
      <c r="J80" s="36">
        <v>43510</v>
      </c>
      <c r="K80" s="32" t="s">
        <v>537</v>
      </c>
      <c r="L80" s="34" t="s">
        <v>27</v>
      </c>
      <c r="M80" s="32" t="s">
        <v>28</v>
      </c>
      <c r="N80" s="32"/>
    </row>
    <row r="81" spans="1:14" ht="88.5" customHeight="1">
      <c r="A81" s="32" t="s">
        <v>539</v>
      </c>
      <c r="B81" s="32" t="s">
        <v>20</v>
      </c>
      <c r="C81" s="32" t="s">
        <v>30</v>
      </c>
      <c r="D81" s="39">
        <v>35746</v>
      </c>
      <c r="E81" s="39">
        <v>15728</v>
      </c>
      <c r="F81" s="32" t="s">
        <v>541</v>
      </c>
      <c r="G81" s="34" t="s">
        <v>166</v>
      </c>
      <c r="H81" s="40" t="s">
        <v>542</v>
      </c>
      <c r="I81" s="35" t="s">
        <v>543</v>
      </c>
      <c r="J81" s="36">
        <v>43510</v>
      </c>
      <c r="K81" s="32" t="s">
        <v>545</v>
      </c>
      <c r="L81" s="34" t="s">
        <v>27</v>
      </c>
      <c r="M81" s="32" t="s">
        <v>28</v>
      </c>
      <c r="N81" s="32"/>
    </row>
    <row r="82" spans="1:14" ht="88.5" customHeight="1">
      <c r="A82" s="32" t="s">
        <v>547</v>
      </c>
      <c r="B82" s="32" t="s">
        <v>20</v>
      </c>
      <c r="C82" s="32" t="s">
        <v>30</v>
      </c>
      <c r="D82" s="39">
        <v>36470</v>
      </c>
      <c r="E82" s="39">
        <v>15893</v>
      </c>
      <c r="F82" s="32" t="s">
        <v>550</v>
      </c>
      <c r="G82" s="34" t="s">
        <v>49</v>
      </c>
      <c r="H82" s="40" t="s">
        <v>551</v>
      </c>
      <c r="I82" s="35" t="s">
        <v>470</v>
      </c>
      <c r="J82" s="36">
        <v>43510</v>
      </c>
      <c r="K82" s="32" t="s">
        <v>553</v>
      </c>
      <c r="L82" s="34" t="s">
        <v>27</v>
      </c>
      <c r="M82" s="32" t="s">
        <v>28</v>
      </c>
      <c r="N82" s="32"/>
    </row>
    <row r="83" spans="1:14" ht="88.5" customHeight="1">
      <c r="A83" s="32" t="s">
        <v>554</v>
      </c>
      <c r="B83" s="32" t="s">
        <v>20</v>
      </c>
      <c r="C83" s="32" t="s">
        <v>30</v>
      </c>
      <c r="D83" s="39">
        <v>36479</v>
      </c>
      <c r="E83" s="39">
        <v>15889</v>
      </c>
      <c r="F83" s="32" t="s">
        <v>555</v>
      </c>
      <c r="G83" s="34" t="s">
        <v>49</v>
      </c>
      <c r="H83" s="40" t="s">
        <v>556</v>
      </c>
      <c r="I83" s="35" t="s">
        <v>557</v>
      </c>
      <c r="J83" s="36">
        <v>43510</v>
      </c>
      <c r="K83" s="32" t="s">
        <v>558</v>
      </c>
      <c r="L83" s="34" t="s">
        <v>27</v>
      </c>
      <c r="M83" s="32" t="s">
        <v>28</v>
      </c>
      <c r="N83" s="32"/>
    </row>
    <row r="84" spans="1:14" ht="88.5" customHeight="1">
      <c r="A84" s="32" t="s">
        <v>559</v>
      </c>
      <c r="B84" s="32" t="s">
        <v>20</v>
      </c>
      <c r="C84" s="32" t="s">
        <v>30</v>
      </c>
      <c r="D84" s="39">
        <v>35922</v>
      </c>
      <c r="E84" s="39">
        <v>15782</v>
      </c>
      <c r="F84" s="32" t="s">
        <v>561</v>
      </c>
      <c r="G84" s="34" t="s">
        <v>49</v>
      </c>
      <c r="H84" s="40" t="s">
        <v>562</v>
      </c>
      <c r="I84" s="35" t="s">
        <v>563</v>
      </c>
      <c r="J84" s="36">
        <v>43510</v>
      </c>
      <c r="K84" s="32" t="s">
        <v>564</v>
      </c>
      <c r="L84" s="34" t="s">
        <v>27</v>
      </c>
      <c r="M84" s="32" t="s">
        <v>28</v>
      </c>
      <c r="N84" s="32"/>
    </row>
    <row r="85" spans="1:14" ht="88.5" customHeight="1">
      <c r="A85" s="32" t="s">
        <v>565</v>
      </c>
      <c r="B85" s="32" t="s">
        <v>20</v>
      </c>
      <c r="C85" s="32" t="s">
        <v>30</v>
      </c>
      <c r="D85" s="39">
        <v>35935</v>
      </c>
      <c r="E85" s="39">
        <v>15757</v>
      </c>
      <c r="F85" s="32" t="s">
        <v>566</v>
      </c>
      <c r="G85" s="34" t="s">
        <v>301</v>
      </c>
      <c r="H85" s="40" t="s">
        <v>567</v>
      </c>
      <c r="I85" s="35" t="s">
        <v>185</v>
      </c>
      <c r="J85" s="36">
        <v>43510</v>
      </c>
      <c r="K85" s="32" t="s">
        <v>568</v>
      </c>
      <c r="L85" s="34" t="s">
        <v>27</v>
      </c>
      <c r="M85" s="32" t="s">
        <v>28</v>
      </c>
      <c r="N85" s="32"/>
    </row>
    <row r="86" spans="1:14" ht="88.5" customHeight="1">
      <c r="A86" s="32" t="s">
        <v>569</v>
      </c>
      <c r="B86" s="32" t="s">
        <v>20</v>
      </c>
      <c r="C86" s="32" t="s">
        <v>30</v>
      </c>
      <c r="D86" s="39">
        <v>35792</v>
      </c>
      <c r="E86" s="39">
        <v>15314</v>
      </c>
      <c r="F86" s="32" t="s">
        <v>570</v>
      </c>
      <c r="G86" s="34" t="s">
        <v>166</v>
      </c>
      <c r="H86" s="40" t="s">
        <v>571</v>
      </c>
      <c r="I86" s="35" t="s">
        <v>572</v>
      </c>
      <c r="J86" s="36">
        <v>43509</v>
      </c>
      <c r="K86" s="32" t="s">
        <v>573</v>
      </c>
      <c r="L86" s="34" t="s">
        <v>27</v>
      </c>
      <c r="M86" s="32" t="s">
        <v>28</v>
      </c>
      <c r="N86" s="32"/>
    </row>
    <row r="87" spans="1:14" ht="88.5" customHeight="1">
      <c r="A87" s="32" t="s">
        <v>574</v>
      </c>
      <c r="B87" s="32" t="s">
        <v>20</v>
      </c>
      <c r="C87" s="32" t="s">
        <v>30</v>
      </c>
      <c r="D87" s="39">
        <v>35711</v>
      </c>
      <c r="E87" s="39">
        <v>15783</v>
      </c>
      <c r="F87" s="32" t="s">
        <v>576</v>
      </c>
      <c r="G87" s="34" t="s">
        <v>49</v>
      </c>
      <c r="H87" s="40" t="s">
        <v>578</v>
      </c>
      <c r="I87" s="35" t="s">
        <v>579</v>
      </c>
      <c r="J87" s="36">
        <v>43510</v>
      </c>
      <c r="K87" s="32" t="s">
        <v>582</v>
      </c>
      <c r="L87" s="34" t="s">
        <v>27</v>
      </c>
      <c r="M87" s="32" t="s">
        <v>28</v>
      </c>
      <c r="N87" s="32"/>
    </row>
    <row r="88" spans="1:14" ht="88.5" customHeight="1">
      <c r="A88" s="32" t="s">
        <v>584</v>
      </c>
      <c r="B88" s="32" t="s">
        <v>20</v>
      </c>
      <c r="C88" s="32" t="s">
        <v>30</v>
      </c>
      <c r="D88" s="39">
        <v>35941</v>
      </c>
      <c r="E88" s="39">
        <v>15756</v>
      </c>
      <c r="F88" s="32" t="s">
        <v>585</v>
      </c>
      <c r="G88" s="34" t="s">
        <v>49</v>
      </c>
      <c r="H88" s="40" t="s">
        <v>586</v>
      </c>
      <c r="I88" s="35" t="s">
        <v>588</v>
      </c>
      <c r="J88" s="36">
        <v>43510</v>
      </c>
      <c r="K88" s="32" t="s">
        <v>589</v>
      </c>
      <c r="L88" s="34" t="s">
        <v>27</v>
      </c>
      <c r="M88" s="32" t="s">
        <v>28</v>
      </c>
      <c r="N88" s="32"/>
    </row>
    <row r="89" spans="1:14" ht="88.5" customHeight="1">
      <c r="A89" s="32" t="s">
        <v>590</v>
      </c>
      <c r="B89" s="32" t="s">
        <v>20</v>
      </c>
      <c r="C89" s="32" t="s">
        <v>30</v>
      </c>
      <c r="D89" s="39">
        <v>35933</v>
      </c>
      <c r="E89" s="39">
        <v>15774</v>
      </c>
      <c r="F89" s="32" t="s">
        <v>592</v>
      </c>
      <c r="G89" s="34" t="s">
        <v>301</v>
      </c>
      <c r="H89" s="40" t="s">
        <v>593</v>
      </c>
      <c r="I89" s="35" t="s">
        <v>594</v>
      </c>
      <c r="J89" s="36">
        <v>43511</v>
      </c>
      <c r="K89" s="32" t="s">
        <v>595</v>
      </c>
      <c r="L89" s="34" t="s">
        <v>27</v>
      </c>
      <c r="M89" s="32" t="s">
        <v>28</v>
      </c>
      <c r="N89" s="32"/>
    </row>
    <row r="90" spans="1:14" ht="88.5" customHeight="1">
      <c r="A90" s="32" t="s">
        <v>596</v>
      </c>
      <c r="B90" s="32" t="s">
        <v>20</v>
      </c>
      <c r="C90" s="32" t="s">
        <v>30</v>
      </c>
      <c r="D90" s="39">
        <v>35947</v>
      </c>
      <c r="E90" s="39">
        <v>15645</v>
      </c>
      <c r="F90" s="32" t="s">
        <v>597</v>
      </c>
      <c r="G90" s="34" t="s">
        <v>335</v>
      </c>
      <c r="H90" s="40" t="s">
        <v>598</v>
      </c>
      <c r="I90" s="35" t="s">
        <v>599</v>
      </c>
      <c r="J90" s="36">
        <v>43514</v>
      </c>
      <c r="K90" s="32" t="s">
        <v>601</v>
      </c>
      <c r="L90" s="34" t="s">
        <v>27</v>
      </c>
      <c r="M90" s="32" t="s">
        <v>28</v>
      </c>
      <c r="N90" s="32"/>
    </row>
    <row r="91" spans="1:14" ht="15.75" customHeight="1">
      <c r="A91" s="32" t="s">
        <v>603</v>
      </c>
      <c r="B91" s="32" t="s">
        <v>20</v>
      </c>
      <c r="C91" s="32" t="s">
        <v>30</v>
      </c>
      <c r="D91" s="39">
        <v>36478</v>
      </c>
      <c r="E91" s="39">
        <v>15892</v>
      </c>
      <c r="F91" s="32" t="s">
        <v>606</v>
      </c>
      <c r="G91" s="34" t="s">
        <v>81</v>
      </c>
      <c r="H91" s="40" t="s">
        <v>609</v>
      </c>
      <c r="I91" s="35" t="s">
        <v>361</v>
      </c>
      <c r="J91" s="36">
        <v>43514</v>
      </c>
      <c r="K91" s="32" t="s">
        <v>595</v>
      </c>
      <c r="L91" s="34" t="s">
        <v>27</v>
      </c>
      <c r="M91" s="32" t="s">
        <v>28</v>
      </c>
      <c r="N91" s="32"/>
    </row>
    <row r="92" spans="1:14" ht="15.75" customHeight="1">
      <c r="A92" s="32" t="s">
        <v>612</v>
      </c>
      <c r="B92" s="32" t="s">
        <v>20</v>
      </c>
      <c r="C92" s="32" t="s">
        <v>30</v>
      </c>
      <c r="D92" s="39">
        <v>35723</v>
      </c>
      <c r="E92" s="39">
        <v>15327</v>
      </c>
      <c r="F92" s="32" t="s">
        <v>614</v>
      </c>
      <c r="G92" s="34" t="s">
        <v>166</v>
      </c>
      <c r="H92" s="40" t="s">
        <v>615</v>
      </c>
      <c r="I92" s="35" t="s">
        <v>616</v>
      </c>
      <c r="J92" s="36">
        <v>43514</v>
      </c>
      <c r="K92" s="32" t="s">
        <v>617</v>
      </c>
      <c r="L92" s="34" t="s">
        <v>27</v>
      </c>
      <c r="M92" s="32" t="s">
        <v>28</v>
      </c>
      <c r="N92" s="32"/>
    </row>
    <row r="93" spans="1:14" ht="88.5" customHeight="1">
      <c r="A93" s="32" t="s">
        <v>618</v>
      </c>
      <c r="B93" s="32" t="s">
        <v>20</v>
      </c>
      <c r="C93" s="32" t="s">
        <v>30</v>
      </c>
      <c r="D93" s="39">
        <v>36009</v>
      </c>
      <c r="E93" s="39">
        <v>15128</v>
      </c>
      <c r="F93" s="32" t="s">
        <v>619</v>
      </c>
      <c r="G93" s="34" t="s">
        <v>81</v>
      </c>
      <c r="H93" s="40" t="s">
        <v>620</v>
      </c>
      <c r="I93" s="35" t="s">
        <v>621</v>
      </c>
      <c r="J93" s="36">
        <v>43514</v>
      </c>
      <c r="K93" s="32" t="s">
        <v>623</v>
      </c>
      <c r="L93" s="34" t="s">
        <v>27</v>
      </c>
      <c r="M93" s="32" t="s">
        <v>28</v>
      </c>
      <c r="N93" s="32"/>
    </row>
    <row r="94" spans="1:14" ht="88.5" customHeight="1">
      <c r="A94" s="32" t="s">
        <v>625</v>
      </c>
      <c r="B94" s="32" t="s">
        <v>20</v>
      </c>
      <c r="C94" s="32" t="s">
        <v>30</v>
      </c>
      <c r="D94" s="39">
        <v>35941</v>
      </c>
      <c r="E94" s="39">
        <v>15756</v>
      </c>
      <c r="F94" s="32" t="s">
        <v>627</v>
      </c>
      <c r="G94" s="34" t="s">
        <v>628</v>
      </c>
      <c r="H94" s="40" t="s">
        <v>629</v>
      </c>
      <c r="I94" s="35" t="s">
        <v>630</v>
      </c>
      <c r="J94" s="36">
        <v>43515</v>
      </c>
      <c r="K94" s="32" t="s">
        <v>631</v>
      </c>
      <c r="L94" s="34" t="s">
        <v>27</v>
      </c>
      <c r="M94" s="32" t="s">
        <v>28</v>
      </c>
      <c r="N94" s="32"/>
    </row>
    <row r="95" spans="1:14" ht="88.5" customHeight="1">
      <c r="A95" s="32" t="s">
        <v>635</v>
      </c>
      <c r="B95" s="32" t="s">
        <v>20</v>
      </c>
      <c r="C95" s="32" t="s">
        <v>30</v>
      </c>
      <c r="D95" s="39">
        <v>35723</v>
      </c>
      <c r="E95" s="39">
        <v>15327</v>
      </c>
      <c r="F95" s="32" t="s">
        <v>636</v>
      </c>
      <c r="G95" s="34" t="s">
        <v>335</v>
      </c>
      <c r="H95" s="40" t="s">
        <v>637</v>
      </c>
      <c r="I95" s="35" t="s">
        <v>638</v>
      </c>
      <c r="J95" s="36">
        <v>43515</v>
      </c>
      <c r="K95" s="32" t="s">
        <v>639</v>
      </c>
      <c r="L95" s="34" t="s">
        <v>27</v>
      </c>
      <c r="M95" s="32" t="s">
        <v>28</v>
      </c>
      <c r="N95" s="32"/>
    </row>
    <row r="96" spans="1:14" ht="88.5" customHeight="1">
      <c r="A96" s="32" t="s">
        <v>640</v>
      </c>
      <c r="B96" s="32" t="s">
        <v>20</v>
      </c>
      <c r="C96" s="32" t="s">
        <v>30</v>
      </c>
      <c r="D96" s="39">
        <v>36379</v>
      </c>
      <c r="E96" s="39">
        <v>15766</v>
      </c>
      <c r="F96" s="32" t="s">
        <v>642</v>
      </c>
      <c r="G96" s="34" t="s">
        <v>335</v>
      </c>
      <c r="H96" s="40" t="s">
        <v>643</v>
      </c>
      <c r="I96" s="35" t="s">
        <v>644</v>
      </c>
      <c r="J96" s="36">
        <v>43515</v>
      </c>
      <c r="K96" s="32" t="s">
        <v>645</v>
      </c>
      <c r="L96" s="34" t="s">
        <v>27</v>
      </c>
      <c r="M96" s="32" t="s">
        <v>28</v>
      </c>
      <c r="N96" s="32"/>
    </row>
    <row r="97" spans="1:14" ht="88.5" customHeight="1">
      <c r="A97" s="32" t="s">
        <v>648</v>
      </c>
      <c r="B97" s="32" t="s">
        <v>20</v>
      </c>
      <c r="C97" s="32" t="s">
        <v>30</v>
      </c>
      <c r="D97" s="39">
        <v>35922</v>
      </c>
      <c r="E97" s="39">
        <v>15782</v>
      </c>
      <c r="F97" s="32" t="s">
        <v>650</v>
      </c>
      <c r="G97" s="34" t="s">
        <v>335</v>
      </c>
      <c r="H97" s="40" t="s">
        <v>651</v>
      </c>
      <c r="I97" s="35" t="s">
        <v>563</v>
      </c>
      <c r="J97" s="36">
        <v>43515</v>
      </c>
      <c r="K97" s="32" t="s">
        <v>652</v>
      </c>
      <c r="L97" s="34" t="s">
        <v>27</v>
      </c>
      <c r="M97" s="32" t="s">
        <v>28</v>
      </c>
      <c r="N97" s="32"/>
    </row>
    <row r="98" spans="1:14" ht="146.25" customHeight="1">
      <c r="A98" s="32" t="s">
        <v>654</v>
      </c>
      <c r="B98" s="32" t="s">
        <v>20</v>
      </c>
      <c r="C98" s="32" t="s">
        <v>30</v>
      </c>
      <c r="D98" s="39">
        <v>35926</v>
      </c>
      <c r="E98" s="39">
        <v>15470</v>
      </c>
      <c r="F98" s="32" t="s">
        <v>655</v>
      </c>
      <c r="G98" s="34" t="s">
        <v>81</v>
      </c>
      <c r="H98" s="40" t="s">
        <v>656</v>
      </c>
      <c r="I98" s="35" t="s">
        <v>657</v>
      </c>
      <c r="J98" s="36">
        <v>43515</v>
      </c>
      <c r="K98" s="32" t="s">
        <v>658</v>
      </c>
      <c r="L98" s="34" t="s">
        <v>27</v>
      </c>
      <c r="M98" s="32" t="s">
        <v>28</v>
      </c>
      <c r="N98" s="32"/>
    </row>
    <row r="99" spans="1:14" ht="15.75" customHeight="1">
      <c r="A99" s="74" t="s">
        <v>659</v>
      </c>
      <c r="B99" s="74" t="s">
        <v>20</v>
      </c>
      <c r="C99" s="74" t="s">
        <v>30</v>
      </c>
      <c r="D99" s="76">
        <v>35947</v>
      </c>
      <c r="E99" s="76">
        <v>15645</v>
      </c>
      <c r="F99" s="74" t="s">
        <v>660</v>
      </c>
      <c r="G99" s="77" t="s">
        <v>81</v>
      </c>
      <c r="H99" s="78" t="s">
        <v>138</v>
      </c>
      <c r="I99" s="79" t="s">
        <v>662</v>
      </c>
      <c r="J99" s="80">
        <v>43515</v>
      </c>
      <c r="K99" s="74"/>
      <c r="L99" s="77" t="s">
        <v>244</v>
      </c>
      <c r="M99" s="74" t="s">
        <v>28</v>
      </c>
      <c r="N99" s="74"/>
    </row>
    <row r="100" spans="1:14" ht="88.5" customHeight="1">
      <c r="A100" s="32" t="s">
        <v>666</v>
      </c>
      <c r="B100" s="32" t="s">
        <v>20</v>
      </c>
      <c r="C100" s="32" t="s">
        <v>30</v>
      </c>
      <c r="D100" s="39">
        <v>35947</v>
      </c>
      <c r="E100" s="39">
        <v>15645</v>
      </c>
      <c r="F100" s="32" t="s">
        <v>668</v>
      </c>
      <c r="G100" s="34" t="s">
        <v>628</v>
      </c>
      <c r="H100" s="40" t="s">
        <v>669</v>
      </c>
      <c r="I100" s="35" t="s">
        <v>670</v>
      </c>
      <c r="J100" s="36">
        <v>43515</v>
      </c>
      <c r="K100" s="32" t="s">
        <v>671</v>
      </c>
      <c r="L100" s="34" t="s">
        <v>27</v>
      </c>
      <c r="M100" s="32" t="s">
        <v>28</v>
      </c>
      <c r="N100" s="32"/>
    </row>
    <row r="101" spans="1:14" ht="88.5" customHeight="1">
      <c r="A101" s="32" t="s">
        <v>673</v>
      </c>
      <c r="B101" s="32" t="s">
        <v>20</v>
      </c>
      <c r="C101" s="32" t="s">
        <v>30</v>
      </c>
      <c r="D101" s="39">
        <v>36070</v>
      </c>
      <c r="E101" s="39">
        <v>15769</v>
      </c>
      <c r="F101" s="32" t="s">
        <v>674</v>
      </c>
      <c r="G101" s="34" t="s">
        <v>675</v>
      </c>
      <c r="H101" s="40" t="s">
        <v>676</v>
      </c>
      <c r="I101" s="35" t="s">
        <v>677</v>
      </c>
      <c r="J101" s="36">
        <v>43515</v>
      </c>
      <c r="K101" s="32" t="s">
        <v>678</v>
      </c>
      <c r="L101" s="34" t="s">
        <v>27</v>
      </c>
      <c r="M101" s="32" t="s">
        <v>28</v>
      </c>
      <c r="N101" s="32"/>
    </row>
    <row r="102" spans="1:14" ht="88.5" customHeight="1">
      <c r="A102" s="32" t="s">
        <v>680</v>
      </c>
      <c r="B102" s="32" t="s">
        <v>20</v>
      </c>
      <c r="C102" s="32" t="s">
        <v>30</v>
      </c>
      <c r="D102" s="39">
        <v>35935</v>
      </c>
      <c r="E102" s="39">
        <v>15757</v>
      </c>
      <c r="F102" s="32" t="s">
        <v>684</v>
      </c>
      <c r="G102" s="34" t="s">
        <v>675</v>
      </c>
      <c r="H102" s="40" t="s">
        <v>685</v>
      </c>
      <c r="I102" s="35" t="s">
        <v>185</v>
      </c>
      <c r="J102" s="36">
        <v>43515</v>
      </c>
      <c r="K102" s="32" t="s">
        <v>687</v>
      </c>
      <c r="L102" s="34" t="s">
        <v>27</v>
      </c>
      <c r="M102" s="32" t="s">
        <v>28</v>
      </c>
      <c r="N102" s="32"/>
    </row>
    <row r="103" spans="1:14" ht="88.5" customHeight="1">
      <c r="A103" s="32" t="s">
        <v>688</v>
      </c>
      <c r="B103" s="32" t="s">
        <v>20</v>
      </c>
      <c r="C103" s="32" t="s">
        <v>30</v>
      </c>
      <c r="D103" s="39">
        <v>36478</v>
      </c>
      <c r="E103" s="39">
        <v>15892</v>
      </c>
      <c r="F103" s="32" t="s">
        <v>689</v>
      </c>
      <c r="G103" s="34" t="s">
        <v>675</v>
      </c>
      <c r="H103" s="40" t="s">
        <v>690</v>
      </c>
      <c r="I103" s="35" t="s">
        <v>693</v>
      </c>
      <c r="J103" s="36">
        <v>43515</v>
      </c>
      <c r="K103" s="32" t="s">
        <v>694</v>
      </c>
      <c r="L103" s="34" t="s">
        <v>27</v>
      </c>
      <c r="M103" s="32" t="s">
        <v>28</v>
      </c>
      <c r="N103" s="32"/>
    </row>
    <row r="104" spans="1:14" ht="88.5" customHeight="1">
      <c r="A104" s="32" t="s">
        <v>696</v>
      </c>
      <c r="B104" s="32" t="s">
        <v>20</v>
      </c>
      <c r="C104" s="32" t="s">
        <v>30</v>
      </c>
      <c r="D104" s="39">
        <v>35737</v>
      </c>
      <c r="E104" s="39">
        <v>15776</v>
      </c>
      <c r="F104" s="32" t="s">
        <v>697</v>
      </c>
      <c r="G104" s="34" t="s">
        <v>335</v>
      </c>
      <c r="H104" s="40" t="s">
        <v>698</v>
      </c>
      <c r="I104" s="35" t="s">
        <v>699</v>
      </c>
      <c r="J104" s="36">
        <v>43515</v>
      </c>
      <c r="K104" s="32" t="s">
        <v>700</v>
      </c>
      <c r="L104" s="34" t="s">
        <v>27</v>
      </c>
      <c r="M104" s="32" t="s">
        <v>28</v>
      </c>
      <c r="N104" s="32"/>
    </row>
    <row r="105" spans="1:14" ht="15.75" customHeight="1">
      <c r="A105" s="32" t="s">
        <v>703</v>
      </c>
      <c r="B105" s="32" t="s">
        <v>20</v>
      </c>
      <c r="C105" s="32" t="s">
        <v>30</v>
      </c>
      <c r="D105" s="39">
        <v>36342</v>
      </c>
      <c r="E105" s="39">
        <v>15768</v>
      </c>
      <c r="F105" s="32" t="s">
        <v>704</v>
      </c>
      <c r="G105" s="34" t="s">
        <v>335</v>
      </c>
      <c r="H105" s="40" t="s">
        <v>706</v>
      </c>
      <c r="I105" s="35" t="s">
        <v>707</v>
      </c>
      <c r="J105" s="36">
        <v>43518</v>
      </c>
      <c r="K105" s="32" t="s">
        <v>708</v>
      </c>
      <c r="L105" s="34" t="s">
        <v>27</v>
      </c>
      <c r="M105" s="32" t="s">
        <v>28</v>
      </c>
      <c r="N105" s="32"/>
    </row>
    <row r="106" spans="1:14" ht="88.5" customHeight="1">
      <c r="A106" s="32" t="s">
        <v>709</v>
      </c>
      <c r="B106" s="32" t="s">
        <v>20</v>
      </c>
      <c r="C106" s="32" t="s">
        <v>30</v>
      </c>
      <c r="D106" s="39">
        <v>35935</v>
      </c>
      <c r="E106" s="39">
        <v>15757</v>
      </c>
      <c r="F106" s="32" t="s">
        <v>710</v>
      </c>
      <c r="G106" s="34" t="s">
        <v>628</v>
      </c>
      <c r="H106" s="40" t="s">
        <v>711</v>
      </c>
      <c r="I106" s="35" t="s">
        <v>210</v>
      </c>
      <c r="J106" s="36">
        <v>43518</v>
      </c>
      <c r="K106" s="32" t="s">
        <v>713</v>
      </c>
      <c r="L106" s="34" t="s">
        <v>27</v>
      </c>
      <c r="M106" s="32" t="s">
        <v>28</v>
      </c>
      <c r="N106" s="32"/>
    </row>
    <row r="107" spans="1:14" ht="88.5" customHeight="1">
      <c r="A107" s="32" t="s">
        <v>715</v>
      </c>
      <c r="B107" s="32" t="s">
        <v>20</v>
      </c>
      <c r="C107" s="32" t="s">
        <v>30</v>
      </c>
      <c r="D107" s="39">
        <v>35935</v>
      </c>
      <c r="E107" s="39">
        <v>15757</v>
      </c>
      <c r="F107" s="32" t="s">
        <v>716</v>
      </c>
      <c r="G107" s="34" t="s">
        <v>628</v>
      </c>
      <c r="H107" s="40" t="s">
        <v>717</v>
      </c>
      <c r="I107" s="35" t="s">
        <v>210</v>
      </c>
      <c r="J107" s="36">
        <v>43517</v>
      </c>
      <c r="K107" s="32" t="s">
        <v>718</v>
      </c>
      <c r="L107" s="34" t="s">
        <v>27</v>
      </c>
      <c r="M107" s="32" t="s">
        <v>28</v>
      </c>
      <c r="N107" s="32"/>
    </row>
    <row r="108" spans="1:14" ht="88.5" customHeight="1">
      <c r="A108" s="32" t="s">
        <v>719</v>
      </c>
      <c r="B108" s="32" t="s">
        <v>20</v>
      </c>
      <c r="C108" s="32" t="s">
        <v>30</v>
      </c>
      <c r="D108" s="39">
        <v>35978</v>
      </c>
      <c r="E108" s="39">
        <v>15762</v>
      </c>
      <c r="F108" s="32" t="s">
        <v>724</v>
      </c>
      <c r="G108" s="34" t="s">
        <v>725</v>
      </c>
      <c r="H108" s="40" t="s">
        <v>726</v>
      </c>
      <c r="I108" s="35" t="s">
        <v>727</v>
      </c>
      <c r="J108" s="36">
        <v>43517</v>
      </c>
      <c r="K108" s="32" t="s">
        <v>728</v>
      </c>
      <c r="L108" s="34" t="s">
        <v>27</v>
      </c>
      <c r="M108" s="32" t="s">
        <v>28</v>
      </c>
      <c r="N108" s="32"/>
    </row>
    <row r="109" spans="1:14" ht="88.5" customHeight="1">
      <c r="A109" s="32" t="s">
        <v>730</v>
      </c>
      <c r="B109" s="32" t="s">
        <v>20</v>
      </c>
      <c r="C109" s="32" t="s">
        <v>30</v>
      </c>
      <c r="D109" s="39">
        <v>35931</v>
      </c>
      <c r="E109" s="39">
        <v>15758</v>
      </c>
      <c r="F109" s="32" t="s">
        <v>731</v>
      </c>
      <c r="G109" s="34" t="s">
        <v>725</v>
      </c>
      <c r="H109" s="40" t="s">
        <v>732</v>
      </c>
      <c r="I109" s="35" t="s">
        <v>733</v>
      </c>
      <c r="J109" s="36">
        <v>43517</v>
      </c>
      <c r="K109" s="32" t="s">
        <v>734</v>
      </c>
      <c r="L109" s="34" t="s">
        <v>27</v>
      </c>
      <c r="M109" s="32" t="s">
        <v>28</v>
      </c>
      <c r="N109" s="32"/>
    </row>
    <row r="110" spans="1:14" ht="88.5" customHeight="1">
      <c r="A110" s="32" t="s">
        <v>737</v>
      </c>
      <c r="B110" s="32" t="s">
        <v>20</v>
      </c>
      <c r="C110" s="32" t="s">
        <v>30</v>
      </c>
      <c r="D110" s="39">
        <v>36070</v>
      </c>
      <c r="E110" s="39">
        <v>15769</v>
      </c>
      <c r="F110" s="32" t="s">
        <v>738</v>
      </c>
      <c r="G110" s="34" t="s">
        <v>675</v>
      </c>
      <c r="H110" s="40" t="s">
        <v>739</v>
      </c>
      <c r="I110" s="35" t="s">
        <v>733</v>
      </c>
      <c r="J110" s="36">
        <v>43516</v>
      </c>
      <c r="K110" s="32" t="s">
        <v>740</v>
      </c>
      <c r="L110" s="34" t="s">
        <v>27</v>
      </c>
      <c r="M110" s="32" t="s">
        <v>28</v>
      </c>
      <c r="N110" s="32"/>
    </row>
    <row r="111" spans="1:14" ht="88.5" customHeight="1">
      <c r="A111" s="32" t="s">
        <v>743</v>
      </c>
      <c r="B111" s="32" t="s">
        <v>20</v>
      </c>
      <c r="C111" s="32" t="s">
        <v>30</v>
      </c>
      <c r="D111" s="39">
        <v>35943</v>
      </c>
      <c r="E111" s="39">
        <v>15773</v>
      </c>
      <c r="F111" s="32" t="s">
        <v>745</v>
      </c>
      <c r="G111" s="34" t="s">
        <v>675</v>
      </c>
      <c r="H111" s="40" t="s">
        <v>746</v>
      </c>
      <c r="I111" s="35" t="s">
        <v>314</v>
      </c>
      <c r="J111" s="36">
        <v>43516</v>
      </c>
      <c r="K111" s="32" t="s">
        <v>747</v>
      </c>
      <c r="L111" s="34" t="s">
        <v>27</v>
      </c>
      <c r="M111" s="32" t="s">
        <v>28</v>
      </c>
      <c r="N111" s="32"/>
    </row>
    <row r="112" spans="1:14" ht="88.5" customHeight="1">
      <c r="A112" s="32" t="s">
        <v>749</v>
      </c>
      <c r="B112" s="32" t="s">
        <v>20</v>
      </c>
      <c r="C112" s="32" t="s">
        <v>30</v>
      </c>
      <c r="D112" s="39">
        <v>35976</v>
      </c>
      <c r="E112" s="39">
        <v>15674</v>
      </c>
      <c r="F112" s="32" t="s">
        <v>750</v>
      </c>
      <c r="G112" s="34" t="s">
        <v>675</v>
      </c>
      <c r="H112" s="40" t="s">
        <v>751</v>
      </c>
      <c r="I112" s="35" t="s">
        <v>752</v>
      </c>
      <c r="J112" s="36">
        <v>43516</v>
      </c>
      <c r="K112" s="32" t="s">
        <v>753</v>
      </c>
      <c r="L112" s="34" t="s">
        <v>27</v>
      </c>
      <c r="M112" s="32" t="s">
        <v>28</v>
      </c>
      <c r="N112" s="32"/>
    </row>
    <row r="113" spans="1:14" ht="88.5" customHeight="1">
      <c r="A113" s="32" t="s">
        <v>754</v>
      </c>
      <c r="B113" s="32" t="s">
        <v>20</v>
      </c>
      <c r="C113" s="32" t="s">
        <v>30</v>
      </c>
      <c r="D113" s="39">
        <v>35964</v>
      </c>
      <c r="E113" s="39">
        <v>15894</v>
      </c>
      <c r="F113" s="32" t="s">
        <v>755</v>
      </c>
      <c r="G113" s="34" t="s">
        <v>628</v>
      </c>
      <c r="H113" s="40" t="s">
        <v>756</v>
      </c>
      <c r="I113" s="35" t="s">
        <v>757</v>
      </c>
      <c r="J113" s="36">
        <v>43517</v>
      </c>
      <c r="K113" s="32" t="s">
        <v>758</v>
      </c>
      <c r="L113" s="34" t="s">
        <v>27</v>
      </c>
      <c r="M113" s="32" t="s">
        <v>28</v>
      </c>
      <c r="N113" s="32"/>
    </row>
    <row r="114" spans="1:14" ht="88.5" customHeight="1">
      <c r="A114" s="32" t="s">
        <v>761</v>
      </c>
      <c r="B114" s="32" t="s">
        <v>20</v>
      </c>
      <c r="C114" s="32" t="s">
        <v>30</v>
      </c>
      <c r="D114" s="39">
        <v>35981</v>
      </c>
      <c r="E114" s="39">
        <v>15740</v>
      </c>
      <c r="F114" s="32" t="s">
        <v>764</v>
      </c>
      <c r="G114" s="34" t="s">
        <v>675</v>
      </c>
      <c r="H114" s="40" t="s">
        <v>765</v>
      </c>
      <c r="I114" s="35" t="s">
        <v>766</v>
      </c>
      <c r="J114" s="36">
        <v>43518</v>
      </c>
      <c r="K114" s="32" t="s">
        <v>767</v>
      </c>
      <c r="L114" s="34" t="s">
        <v>27</v>
      </c>
      <c r="M114" s="32" t="s">
        <v>28</v>
      </c>
      <c r="N114" s="32"/>
    </row>
    <row r="115" spans="1:14" ht="88.5" customHeight="1">
      <c r="A115" s="32" t="s">
        <v>769</v>
      </c>
      <c r="B115" s="32" t="s">
        <v>20</v>
      </c>
      <c r="C115" s="32" t="s">
        <v>30</v>
      </c>
      <c r="D115" s="39">
        <v>35941</v>
      </c>
      <c r="E115" s="39">
        <v>15756</v>
      </c>
      <c r="F115" s="32" t="s">
        <v>770</v>
      </c>
      <c r="G115" s="34" t="s">
        <v>166</v>
      </c>
      <c r="H115" s="40" t="s">
        <v>771</v>
      </c>
      <c r="I115" s="35" t="s">
        <v>772</v>
      </c>
      <c r="J115" s="36">
        <v>43518</v>
      </c>
      <c r="K115" s="32" t="s">
        <v>773</v>
      </c>
      <c r="L115" s="34" t="s">
        <v>27</v>
      </c>
      <c r="M115" s="32" t="s">
        <v>28</v>
      </c>
      <c r="N115" s="32"/>
    </row>
    <row r="116" spans="1:14" ht="88.5" customHeight="1">
      <c r="A116" s="32" t="s">
        <v>777</v>
      </c>
      <c r="B116" s="32" t="s">
        <v>20</v>
      </c>
      <c r="C116" s="32" t="s">
        <v>30</v>
      </c>
      <c r="D116" s="39">
        <v>35959</v>
      </c>
      <c r="E116" s="39">
        <v>15763</v>
      </c>
      <c r="F116" s="32" t="s">
        <v>778</v>
      </c>
      <c r="G116" s="34" t="s">
        <v>166</v>
      </c>
      <c r="H116" s="40" t="s">
        <v>779</v>
      </c>
      <c r="I116" s="35" t="s">
        <v>780</v>
      </c>
      <c r="J116" s="36">
        <v>43518</v>
      </c>
      <c r="K116" s="32" t="s">
        <v>782</v>
      </c>
      <c r="L116" s="34" t="s">
        <v>27</v>
      </c>
      <c r="M116" s="32" t="s">
        <v>28</v>
      </c>
      <c r="N116" s="32"/>
    </row>
    <row r="117" spans="1:14" ht="88.5" customHeight="1">
      <c r="A117" s="32" t="s">
        <v>784</v>
      </c>
      <c r="B117" s="32" t="s">
        <v>20</v>
      </c>
      <c r="C117" s="32" t="s">
        <v>30</v>
      </c>
      <c r="D117" s="39">
        <v>35731</v>
      </c>
      <c r="E117" s="39">
        <v>15316</v>
      </c>
      <c r="F117" s="32" t="s">
        <v>785</v>
      </c>
      <c r="G117" s="34" t="s">
        <v>81</v>
      </c>
      <c r="H117" s="40" t="s">
        <v>786</v>
      </c>
      <c r="I117" s="35" t="s">
        <v>787</v>
      </c>
      <c r="J117" s="36">
        <v>43518</v>
      </c>
      <c r="K117" s="32" t="s">
        <v>788</v>
      </c>
      <c r="L117" s="34" t="s">
        <v>27</v>
      </c>
      <c r="M117" s="32" t="s">
        <v>28</v>
      </c>
      <c r="N117" s="32"/>
    </row>
    <row r="118" spans="1:14" ht="88.5" customHeight="1">
      <c r="A118" s="32" t="s">
        <v>790</v>
      </c>
      <c r="B118" s="32" t="s">
        <v>20</v>
      </c>
      <c r="C118" s="32" t="s">
        <v>30</v>
      </c>
      <c r="D118" s="39">
        <v>36699</v>
      </c>
      <c r="E118" s="39">
        <v>16077</v>
      </c>
      <c r="F118" s="32" t="s">
        <v>793</v>
      </c>
      <c r="G118" s="34" t="s">
        <v>628</v>
      </c>
      <c r="H118" s="40" t="s">
        <v>795</v>
      </c>
      <c r="I118" s="35" t="s">
        <v>796</v>
      </c>
      <c r="J118" s="36">
        <v>43518</v>
      </c>
      <c r="K118" s="32" t="s">
        <v>797</v>
      </c>
      <c r="L118" s="34" t="s">
        <v>27</v>
      </c>
      <c r="M118" s="32" t="s">
        <v>28</v>
      </c>
      <c r="N118" s="32"/>
    </row>
    <row r="119" spans="1:14" ht="88.5" customHeight="1">
      <c r="A119" s="32" t="s">
        <v>798</v>
      </c>
      <c r="B119" s="32" t="s">
        <v>20</v>
      </c>
      <c r="C119" s="32" t="s">
        <v>30</v>
      </c>
      <c r="D119" s="39">
        <v>35935</v>
      </c>
      <c r="E119" s="39">
        <v>15757</v>
      </c>
      <c r="F119" s="32" t="s">
        <v>799</v>
      </c>
      <c r="G119" s="34" t="s">
        <v>800</v>
      </c>
      <c r="H119" s="40" t="s">
        <v>801</v>
      </c>
      <c r="I119" s="35" t="s">
        <v>714</v>
      </c>
      <c r="J119" s="36">
        <v>43518</v>
      </c>
      <c r="K119" s="32" t="s">
        <v>802</v>
      </c>
      <c r="L119" s="34" t="s">
        <v>27</v>
      </c>
      <c r="M119" s="32" t="s">
        <v>28</v>
      </c>
      <c r="N119" s="32"/>
    </row>
    <row r="120" spans="1:14" ht="88.5" customHeight="1">
      <c r="A120" s="32" t="s">
        <v>803</v>
      </c>
      <c r="B120" s="32" t="s">
        <v>20</v>
      </c>
      <c r="C120" s="32" t="s">
        <v>30</v>
      </c>
      <c r="D120" s="39">
        <v>36478</v>
      </c>
      <c r="E120" s="39">
        <v>15892</v>
      </c>
      <c r="F120" s="32" t="s">
        <v>804</v>
      </c>
      <c r="G120" s="34" t="s">
        <v>49</v>
      </c>
      <c r="H120" s="40" t="s">
        <v>805</v>
      </c>
      <c r="I120" s="35" t="s">
        <v>806</v>
      </c>
      <c r="J120" s="36">
        <v>43521</v>
      </c>
      <c r="K120" s="32" t="s">
        <v>807</v>
      </c>
      <c r="L120" s="34" t="s">
        <v>27</v>
      </c>
      <c r="M120" s="32" t="s">
        <v>28</v>
      </c>
      <c r="N120" s="32"/>
    </row>
    <row r="121" spans="1:14" ht="88.5" customHeight="1">
      <c r="A121" s="32" t="s">
        <v>809</v>
      </c>
      <c r="B121" s="32" t="s">
        <v>20</v>
      </c>
      <c r="C121" s="32" t="s">
        <v>30</v>
      </c>
      <c r="D121" s="39">
        <v>35723</v>
      </c>
      <c r="E121" s="39">
        <v>15327</v>
      </c>
      <c r="F121" s="32" t="s">
        <v>811</v>
      </c>
      <c r="G121" s="34" t="s">
        <v>812</v>
      </c>
      <c r="H121" s="40" t="s">
        <v>813</v>
      </c>
      <c r="I121" s="35" t="s">
        <v>814</v>
      </c>
      <c r="J121" s="36">
        <v>43521</v>
      </c>
      <c r="K121" s="32" t="s">
        <v>815</v>
      </c>
      <c r="L121" s="34" t="s">
        <v>27</v>
      </c>
      <c r="M121" s="32" t="s">
        <v>28</v>
      </c>
      <c r="N121" s="32"/>
    </row>
    <row r="122" spans="1:14" ht="88.5" customHeight="1">
      <c r="A122" s="32" t="s">
        <v>817</v>
      </c>
      <c r="B122" s="32" t="s">
        <v>20</v>
      </c>
      <c r="C122" s="32" t="s">
        <v>30</v>
      </c>
      <c r="D122" s="39">
        <v>35949</v>
      </c>
      <c r="E122" s="39">
        <v>15762</v>
      </c>
      <c r="F122" s="32" t="s">
        <v>818</v>
      </c>
      <c r="G122" s="34" t="s">
        <v>628</v>
      </c>
      <c r="H122" s="40" t="s">
        <v>819</v>
      </c>
      <c r="I122" s="35" t="s">
        <v>820</v>
      </c>
      <c r="J122" s="36">
        <v>43521</v>
      </c>
      <c r="K122" s="32" t="s">
        <v>821</v>
      </c>
      <c r="L122" s="34" t="s">
        <v>27</v>
      </c>
      <c r="M122" s="32" t="s">
        <v>28</v>
      </c>
      <c r="N122" s="32"/>
    </row>
    <row r="123" spans="1:14" ht="15.75" customHeight="1">
      <c r="A123" s="74" t="s">
        <v>824</v>
      </c>
      <c r="B123" s="74" t="s">
        <v>20</v>
      </c>
      <c r="C123" s="74" t="s">
        <v>30</v>
      </c>
      <c r="D123" s="76">
        <v>35722</v>
      </c>
      <c r="E123" s="76">
        <v>15429</v>
      </c>
      <c r="F123" s="74" t="s">
        <v>825</v>
      </c>
      <c r="G123" s="77" t="s">
        <v>81</v>
      </c>
      <c r="H123" s="78" t="s">
        <v>138</v>
      </c>
      <c r="I123" s="79" t="s">
        <v>662</v>
      </c>
      <c r="J123" s="80">
        <v>43521</v>
      </c>
      <c r="K123" s="74"/>
      <c r="L123" s="77" t="s">
        <v>244</v>
      </c>
      <c r="M123" s="74" t="s">
        <v>28</v>
      </c>
      <c r="N123" s="74"/>
    </row>
    <row r="124" spans="1:14" ht="88.5" customHeight="1">
      <c r="A124" s="32" t="s">
        <v>827</v>
      </c>
      <c r="B124" s="32" t="s">
        <v>20</v>
      </c>
      <c r="C124" s="32" t="s">
        <v>30</v>
      </c>
      <c r="D124" s="39">
        <v>35719</v>
      </c>
      <c r="E124" s="39">
        <v>15317</v>
      </c>
      <c r="F124" s="32" t="s">
        <v>828</v>
      </c>
      <c r="G124" s="34" t="s">
        <v>829</v>
      </c>
      <c r="H124" s="40" t="s">
        <v>830</v>
      </c>
      <c r="I124" s="35" t="s">
        <v>787</v>
      </c>
      <c r="J124" s="36">
        <v>43521</v>
      </c>
      <c r="K124" s="32" t="s">
        <v>832</v>
      </c>
      <c r="L124" s="34" t="s">
        <v>27</v>
      </c>
      <c r="M124" s="32" t="s">
        <v>28</v>
      </c>
      <c r="N124" s="32"/>
    </row>
    <row r="125" spans="1:14" ht="88.5" customHeight="1">
      <c r="A125" s="32" t="s">
        <v>835</v>
      </c>
      <c r="B125" s="32" t="s">
        <v>20</v>
      </c>
      <c r="C125" s="32" t="s">
        <v>30</v>
      </c>
      <c r="D125" s="39">
        <v>36478</v>
      </c>
      <c r="E125" s="39">
        <v>15892</v>
      </c>
      <c r="F125" s="32" t="s">
        <v>838</v>
      </c>
      <c r="G125" s="34" t="s">
        <v>829</v>
      </c>
      <c r="H125" s="40" t="s">
        <v>839</v>
      </c>
      <c r="I125" s="35" t="s">
        <v>840</v>
      </c>
      <c r="J125" s="36">
        <v>43521</v>
      </c>
      <c r="K125" s="32" t="s">
        <v>841</v>
      </c>
      <c r="L125" s="34" t="s">
        <v>27</v>
      </c>
      <c r="M125" s="32" t="s">
        <v>28</v>
      </c>
      <c r="N125" s="32"/>
    </row>
    <row r="126" spans="1:14" ht="15.75" customHeight="1">
      <c r="A126" s="74" t="s">
        <v>842</v>
      </c>
      <c r="B126" s="74" t="s">
        <v>20</v>
      </c>
      <c r="C126" s="74" t="s">
        <v>30</v>
      </c>
      <c r="D126" s="76">
        <v>36025</v>
      </c>
      <c r="E126" s="76">
        <v>15962</v>
      </c>
      <c r="F126" s="74" t="s">
        <v>843</v>
      </c>
      <c r="G126" s="77" t="s">
        <v>844</v>
      </c>
      <c r="H126" s="78" t="s">
        <v>138</v>
      </c>
      <c r="I126" s="79" t="s">
        <v>845</v>
      </c>
      <c r="J126" s="80">
        <v>43522</v>
      </c>
      <c r="K126" s="74"/>
      <c r="L126" s="77" t="s">
        <v>244</v>
      </c>
      <c r="M126" s="74" t="s">
        <v>28</v>
      </c>
      <c r="N126" s="74"/>
    </row>
    <row r="127" spans="1:14" ht="15.75" customHeight="1">
      <c r="A127" s="74" t="s">
        <v>847</v>
      </c>
      <c r="B127" s="74" t="s">
        <v>20</v>
      </c>
      <c r="C127" s="74" t="s">
        <v>30</v>
      </c>
      <c r="D127" s="76"/>
      <c r="E127" s="76"/>
      <c r="F127" s="74"/>
      <c r="G127" s="77" t="s">
        <v>844</v>
      </c>
      <c r="H127" s="78" t="s">
        <v>850</v>
      </c>
      <c r="I127" s="79" t="s">
        <v>852</v>
      </c>
      <c r="J127" s="80">
        <v>43522</v>
      </c>
      <c r="K127" s="74"/>
      <c r="L127" s="77" t="s">
        <v>244</v>
      </c>
      <c r="M127" s="74" t="s">
        <v>28</v>
      </c>
      <c r="N127" s="74"/>
    </row>
    <row r="128" spans="1:14" ht="88.5" customHeight="1">
      <c r="A128" s="86" t="s">
        <v>853</v>
      </c>
      <c r="B128" s="86" t="s">
        <v>20</v>
      </c>
      <c r="C128" s="86" t="s">
        <v>30</v>
      </c>
      <c r="D128" s="101">
        <v>35935</v>
      </c>
      <c r="E128" s="101">
        <v>15757</v>
      </c>
      <c r="F128" s="86" t="s">
        <v>856</v>
      </c>
      <c r="G128" s="102" t="s">
        <v>675</v>
      </c>
      <c r="H128" s="103" t="s">
        <v>861</v>
      </c>
      <c r="I128" s="104" t="s">
        <v>210</v>
      </c>
      <c r="J128" s="105">
        <v>43522</v>
      </c>
      <c r="K128" s="86" t="s">
        <v>865</v>
      </c>
      <c r="L128" s="102" t="s">
        <v>27</v>
      </c>
      <c r="M128" s="86" t="s">
        <v>28</v>
      </c>
      <c r="N128" s="86"/>
    </row>
    <row r="129" spans="1:14" ht="88.5" customHeight="1">
      <c r="A129" s="86" t="s">
        <v>866</v>
      </c>
      <c r="B129" s="86" t="s">
        <v>20</v>
      </c>
      <c r="C129" s="86" t="s">
        <v>30</v>
      </c>
      <c r="D129" s="101">
        <v>36478</v>
      </c>
      <c r="E129" s="101">
        <v>15892</v>
      </c>
      <c r="F129" s="86" t="s">
        <v>867</v>
      </c>
      <c r="G129" s="102" t="s">
        <v>49</v>
      </c>
      <c r="H129" s="103" t="s">
        <v>868</v>
      </c>
      <c r="I129" s="104" t="s">
        <v>869</v>
      </c>
      <c r="J129" s="105">
        <v>43524</v>
      </c>
      <c r="K129" s="86" t="s">
        <v>870</v>
      </c>
      <c r="L129" s="108" t="s">
        <v>27</v>
      </c>
      <c r="M129" s="86" t="s">
        <v>28</v>
      </c>
      <c r="N129" s="86"/>
    </row>
    <row r="130" spans="1:14" ht="88.5" customHeight="1">
      <c r="A130" s="32" t="s">
        <v>871</v>
      </c>
      <c r="B130" s="32" t="s">
        <v>20</v>
      </c>
      <c r="C130" s="32" t="s">
        <v>30</v>
      </c>
      <c r="D130" s="39">
        <v>36078</v>
      </c>
      <c r="E130" s="39">
        <v>15781</v>
      </c>
      <c r="F130" s="32" t="s">
        <v>872</v>
      </c>
      <c r="G130" s="34" t="s">
        <v>628</v>
      </c>
      <c r="H130" s="40" t="s">
        <v>873</v>
      </c>
      <c r="I130" s="35" t="s">
        <v>875</v>
      </c>
      <c r="J130" s="36">
        <v>43523</v>
      </c>
      <c r="K130" s="32" t="s">
        <v>877</v>
      </c>
      <c r="L130" s="34" t="s">
        <v>27</v>
      </c>
      <c r="M130" s="32" t="s">
        <v>28</v>
      </c>
      <c r="N130" s="32"/>
    </row>
    <row r="131" spans="1:14" ht="15.75" customHeight="1">
      <c r="A131" s="86" t="s">
        <v>879</v>
      </c>
      <c r="B131" s="86" t="s">
        <v>20</v>
      </c>
      <c r="C131" s="86" t="s">
        <v>30</v>
      </c>
      <c r="D131" s="101">
        <v>35759</v>
      </c>
      <c r="E131" s="101">
        <v>15703</v>
      </c>
      <c r="F131" s="86" t="s">
        <v>881</v>
      </c>
      <c r="G131" s="102" t="s">
        <v>675</v>
      </c>
      <c r="H131" s="103" t="s">
        <v>882</v>
      </c>
      <c r="I131" s="104" t="s">
        <v>883</v>
      </c>
      <c r="J131" s="105">
        <v>43524</v>
      </c>
      <c r="K131" s="86" t="s">
        <v>884</v>
      </c>
      <c r="L131" s="102" t="s">
        <v>27</v>
      </c>
      <c r="M131" s="86" t="s">
        <v>28</v>
      </c>
      <c r="N131" s="86"/>
    </row>
    <row r="132" spans="1:14" ht="88.5" customHeight="1">
      <c r="A132" s="86" t="s">
        <v>886</v>
      </c>
      <c r="B132" s="86" t="s">
        <v>20</v>
      </c>
      <c r="C132" s="86" t="s">
        <v>30</v>
      </c>
      <c r="D132" s="101">
        <v>36006</v>
      </c>
      <c r="E132" s="101">
        <v>15427</v>
      </c>
      <c r="F132" s="86" t="s">
        <v>887</v>
      </c>
      <c r="G132" s="102" t="s">
        <v>301</v>
      </c>
      <c r="H132" s="103" t="s">
        <v>888</v>
      </c>
      <c r="I132" s="104" t="s">
        <v>889</v>
      </c>
      <c r="J132" s="105">
        <v>43524</v>
      </c>
      <c r="K132" s="86" t="s">
        <v>890</v>
      </c>
      <c r="L132" s="102" t="s">
        <v>27</v>
      </c>
      <c r="M132" s="86" t="s">
        <v>28</v>
      </c>
      <c r="N132" s="86"/>
    </row>
    <row r="133" spans="1:14" ht="15.75" customHeight="1">
      <c r="A133" s="74" t="s">
        <v>894</v>
      </c>
      <c r="B133" s="74" t="s">
        <v>20</v>
      </c>
      <c r="C133" s="74" t="s">
        <v>30</v>
      </c>
      <c r="D133" s="76">
        <v>35958</v>
      </c>
      <c r="E133" s="76">
        <v>15671</v>
      </c>
      <c r="F133" s="74"/>
      <c r="G133" s="77" t="s">
        <v>628</v>
      </c>
      <c r="H133" s="78" t="s">
        <v>138</v>
      </c>
      <c r="I133" s="79" t="s">
        <v>896</v>
      </c>
      <c r="J133" s="80">
        <v>43522</v>
      </c>
      <c r="K133" s="74"/>
      <c r="L133" s="77" t="s">
        <v>244</v>
      </c>
      <c r="M133" s="74" t="s">
        <v>28</v>
      </c>
      <c r="N133" s="74"/>
    </row>
    <row r="134" spans="1:14" ht="88.5" customHeight="1">
      <c r="A134" s="32" t="s">
        <v>897</v>
      </c>
      <c r="B134" s="32" t="s">
        <v>20</v>
      </c>
      <c r="C134" s="32" t="s">
        <v>30</v>
      </c>
      <c r="D134" s="39">
        <v>35928</v>
      </c>
      <c r="E134" s="39">
        <v>15466</v>
      </c>
      <c r="F134" s="32" t="s">
        <v>899</v>
      </c>
      <c r="G134" s="34" t="s">
        <v>81</v>
      </c>
      <c r="H134" s="40" t="s">
        <v>901</v>
      </c>
      <c r="I134" s="35" t="s">
        <v>902</v>
      </c>
      <c r="J134" s="36">
        <v>43523</v>
      </c>
      <c r="K134" s="32" t="s">
        <v>903</v>
      </c>
      <c r="L134" s="34" t="s">
        <v>27</v>
      </c>
      <c r="M134" s="32" t="s">
        <v>28</v>
      </c>
      <c r="N134" s="32"/>
    </row>
    <row r="135" spans="1:14" ht="88.5" customHeight="1">
      <c r="A135" s="32" t="s">
        <v>904</v>
      </c>
      <c r="B135" s="32" t="s">
        <v>20</v>
      </c>
      <c r="C135" s="32" t="s">
        <v>30</v>
      </c>
      <c r="D135" s="39">
        <v>36058</v>
      </c>
      <c r="E135" s="39">
        <v>15589</v>
      </c>
      <c r="F135" s="32" t="s">
        <v>905</v>
      </c>
      <c r="G135" s="34" t="s">
        <v>906</v>
      </c>
      <c r="H135" s="40" t="s">
        <v>907</v>
      </c>
      <c r="I135" s="35" t="s">
        <v>908</v>
      </c>
      <c r="J135" s="36">
        <v>43528</v>
      </c>
      <c r="K135" s="32" t="s">
        <v>909</v>
      </c>
      <c r="L135" s="34" t="s">
        <v>27</v>
      </c>
      <c r="M135" s="32" t="s">
        <v>28</v>
      </c>
      <c r="N135" s="32"/>
    </row>
    <row r="136" spans="1:14" ht="15.75" customHeight="1">
      <c r="A136" s="32" t="s">
        <v>911</v>
      </c>
      <c r="B136" s="32" t="s">
        <v>20</v>
      </c>
      <c r="C136" s="32" t="s">
        <v>30</v>
      </c>
      <c r="D136" s="39">
        <v>35960</v>
      </c>
      <c r="E136" s="39">
        <v>15771</v>
      </c>
      <c r="F136" s="32" t="s">
        <v>912</v>
      </c>
      <c r="G136" s="34" t="s">
        <v>913</v>
      </c>
      <c r="H136" s="40" t="s">
        <v>914</v>
      </c>
      <c r="I136" s="35" t="s">
        <v>915</v>
      </c>
      <c r="J136" s="36">
        <v>43524</v>
      </c>
      <c r="K136" s="32" t="s">
        <v>916</v>
      </c>
      <c r="L136" s="34" t="s">
        <v>27</v>
      </c>
      <c r="M136" s="32" t="s">
        <v>28</v>
      </c>
      <c r="N136" s="32"/>
    </row>
    <row r="137" spans="1:14" ht="88.5" customHeight="1">
      <c r="A137" s="32" t="s">
        <v>917</v>
      </c>
      <c r="B137" s="32" t="s">
        <v>20</v>
      </c>
      <c r="C137" s="32" t="s">
        <v>30</v>
      </c>
      <c r="D137" s="39">
        <v>35958</v>
      </c>
      <c r="E137" s="39">
        <v>15671</v>
      </c>
      <c r="F137" s="32" t="s">
        <v>919</v>
      </c>
      <c r="G137" s="34" t="s">
        <v>913</v>
      </c>
      <c r="H137" s="40" t="s">
        <v>920</v>
      </c>
      <c r="I137" s="35" t="s">
        <v>921</v>
      </c>
      <c r="J137" s="36">
        <v>43528</v>
      </c>
      <c r="K137" s="32" t="s">
        <v>922</v>
      </c>
      <c r="L137" s="34" t="s">
        <v>27</v>
      </c>
      <c r="M137" s="32" t="s">
        <v>28</v>
      </c>
      <c r="N137" s="32"/>
    </row>
    <row r="138" spans="1:14" ht="15.75" customHeight="1">
      <c r="A138" s="32" t="s">
        <v>923</v>
      </c>
      <c r="B138" s="32" t="s">
        <v>20</v>
      </c>
      <c r="C138" s="32" t="s">
        <v>30</v>
      </c>
      <c r="D138" s="39">
        <v>36478</v>
      </c>
      <c r="E138" s="39">
        <v>15892</v>
      </c>
      <c r="F138" s="32" t="s">
        <v>926</v>
      </c>
      <c r="G138" s="34" t="s">
        <v>927</v>
      </c>
      <c r="H138" s="40" t="s">
        <v>928</v>
      </c>
      <c r="I138" s="35" t="s">
        <v>869</v>
      </c>
      <c r="J138" s="36">
        <v>43528</v>
      </c>
      <c r="K138" s="32" t="s">
        <v>929</v>
      </c>
      <c r="L138" s="34" t="s">
        <v>27</v>
      </c>
      <c r="M138" s="32" t="s">
        <v>28</v>
      </c>
      <c r="N138" s="32"/>
    </row>
    <row r="139" spans="1:14" ht="15.75" customHeight="1">
      <c r="A139" s="74" t="s">
        <v>933</v>
      </c>
      <c r="B139" s="74" t="s">
        <v>20</v>
      </c>
      <c r="C139" s="74" t="s">
        <v>30</v>
      </c>
      <c r="D139" s="76">
        <v>36478</v>
      </c>
      <c r="E139" s="76">
        <v>15892</v>
      </c>
      <c r="F139" s="74" t="s">
        <v>934</v>
      </c>
      <c r="G139" s="77" t="s">
        <v>829</v>
      </c>
      <c r="H139" s="78" t="s">
        <v>138</v>
      </c>
      <c r="I139" s="79" t="s">
        <v>935</v>
      </c>
      <c r="J139" s="80">
        <v>43529</v>
      </c>
      <c r="K139" s="74"/>
      <c r="L139" s="77" t="s">
        <v>244</v>
      </c>
      <c r="M139" s="74" t="s">
        <v>28</v>
      </c>
      <c r="N139" s="74"/>
    </row>
    <row r="140" spans="1:14" ht="15.75" customHeight="1">
      <c r="A140" s="32" t="s">
        <v>936</v>
      </c>
      <c r="B140" s="32" t="s">
        <v>20</v>
      </c>
      <c r="C140" s="32" t="s">
        <v>937</v>
      </c>
      <c r="D140" s="39"/>
      <c r="E140" s="39"/>
      <c r="F140" s="109" t="s">
        <v>938</v>
      </c>
      <c r="G140" s="34" t="s">
        <v>829</v>
      </c>
      <c r="H140" s="40" t="s">
        <v>941</v>
      </c>
      <c r="I140" s="110" t="s">
        <v>942</v>
      </c>
      <c r="J140" s="53">
        <v>43556</v>
      </c>
      <c r="K140" s="32" t="s">
        <v>945</v>
      </c>
      <c r="L140" s="34" t="s">
        <v>27</v>
      </c>
      <c r="M140" s="109" t="s">
        <v>947</v>
      </c>
      <c r="N140" s="32"/>
    </row>
    <row r="141" spans="1:14" ht="15.75" customHeight="1">
      <c r="A141" s="109" t="s">
        <v>950</v>
      </c>
      <c r="B141" s="32" t="s">
        <v>20</v>
      </c>
      <c r="C141" s="109" t="s">
        <v>30</v>
      </c>
      <c r="D141" s="112">
        <v>37076</v>
      </c>
      <c r="E141" s="112">
        <v>16488</v>
      </c>
      <c r="F141" s="109" t="s">
        <v>952</v>
      </c>
      <c r="G141" s="75" t="s">
        <v>628</v>
      </c>
      <c r="H141" s="82" t="s">
        <v>955</v>
      </c>
      <c r="I141" s="110" t="s">
        <v>714</v>
      </c>
      <c r="J141" s="53">
        <v>43556</v>
      </c>
      <c r="K141" s="109" t="s">
        <v>957</v>
      </c>
      <c r="L141" s="34" t="s">
        <v>27</v>
      </c>
      <c r="M141" s="109" t="s">
        <v>947</v>
      </c>
      <c r="N141" s="32"/>
    </row>
    <row r="142" spans="1:14" ht="15.75" customHeight="1">
      <c r="A142" s="109" t="s">
        <v>958</v>
      </c>
      <c r="B142" s="32" t="s">
        <v>20</v>
      </c>
      <c r="C142" s="109" t="s">
        <v>30</v>
      </c>
      <c r="D142" s="112">
        <v>37285</v>
      </c>
      <c r="E142" s="112">
        <v>16433</v>
      </c>
      <c r="F142" s="109" t="s">
        <v>961</v>
      </c>
      <c r="G142" s="75" t="s">
        <v>800</v>
      </c>
      <c r="H142" s="82" t="s">
        <v>962</v>
      </c>
      <c r="I142" s="110" t="s">
        <v>963</v>
      </c>
      <c r="J142" s="53">
        <v>43558</v>
      </c>
      <c r="K142" s="109" t="s">
        <v>964</v>
      </c>
      <c r="L142" s="34" t="s">
        <v>27</v>
      </c>
      <c r="M142" s="109" t="s">
        <v>947</v>
      </c>
      <c r="N142" s="32"/>
    </row>
    <row r="143" spans="1:14" ht="15.75" customHeight="1">
      <c r="A143" s="109" t="s">
        <v>966</v>
      </c>
      <c r="B143" s="32" t="s">
        <v>20</v>
      </c>
      <c r="C143" s="109" t="s">
        <v>30</v>
      </c>
      <c r="D143" s="112">
        <v>37282</v>
      </c>
      <c r="E143" s="112">
        <v>16461</v>
      </c>
      <c r="F143" s="109" t="s">
        <v>967</v>
      </c>
      <c r="G143" s="75" t="s">
        <v>800</v>
      </c>
      <c r="H143" s="82" t="s">
        <v>969</v>
      </c>
      <c r="I143" s="110" t="s">
        <v>970</v>
      </c>
      <c r="J143" s="53">
        <v>43558</v>
      </c>
      <c r="K143" s="109" t="s">
        <v>971</v>
      </c>
      <c r="L143" s="34" t="s">
        <v>27</v>
      </c>
      <c r="M143" s="109" t="s">
        <v>947</v>
      </c>
      <c r="N143" s="32"/>
    </row>
    <row r="144" spans="1:14" ht="15.75" customHeight="1">
      <c r="A144" s="109" t="s">
        <v>972</v>
      </c>
      <c r="B144" s="32" t="s">
        <v>20</v>
      </c>
      <c r="C144" s="109" t="s">
        <v>30</v>
      </c>
      <c r="D144" s="112">
        <v>37082</v>
      </c>
      <c r="E144" s="112">
        <v>16487</v>
      </c>
      <c r="F144" s="109" t="s">
        <v>973</v>
      </c>
      <c r="G144" s="75" t="s">
        <v>829</v>
      </c>
      <c r="H144" s="82" t="s">
        <v>974</v>
      </c>
      <c r="I144" s="110" t="s">
        <v>975</v>
      </c>
      <c r="J144" s="53">
        <v>43565</v>
      </c>
      <c r="K144" s="109" t="s">
        <v>976</v>
      </c>
      <c r="L144" s="34" t="s">
        <v>27</v>
      </c>
      <c r="M144" s="109" t="s">
        <v>947</v>
      </c>
      <c r="N144" s="32"/>
    </row>
    <row r="145" spans="1:14" ht="15.75" customHeight="1">
      <c r="A145" s="109" t="s">
        <v>977</v>
      </c>
      <c r="B145" s="32" t="s">
        <v>20</v>
      </c>
      <c r="C145" s="109" t="s">
        <v>30</v>
      </c>
      <c r="D145" s="112">
        <v>37087</v>
      </c>
      <c r="E145" s="112">
        <v>16500</v>
      </c>
      <c r="F145" s="109" t="s">
        <v>978</v>
      </c>
      <c r="G145" s="75" t="s">
        <v>800</v>
      </c>
      <c r="H145" s="82" t="s">
        <v>979</v>
      </c>
      <c r="I145" s="110" t="s">
        <v>981</v>
      </c>
      <c r="J145" s="53">
        <v>43565</v>
      </c>
      <c r="K145" s="109" t="s">
        <v>982</v>
      </c>
      <c r="L145" s="34" t="s">
        <v>27</v>
      </c>
      <c r="M145" s="109" t="s">
        <v>947</v>
      </c>
      <c r="N145" s="32"/>
    </row>
    <row r="146" spans="1:14" ht="15.75" customHeight="1">
      <c r="A146" s="109" t="s">
        <v>983</v>
      </c>
      <c r="B146" s="32" t="s">
        <v>20</v>
      </c>
      <c r="C146" s="109" t="s">
        <v>30</v>
      </c>
      <c r="D146" s="112">
        <v>37282</v>
      </c>
      <c r="E146" s="112">
        <v>16461</v>
      </c>
      <c r="F146" s="109" t="s">
        <v>985</v>
      </c>
      <c r="G146" s="75" t="s">
        <v>829</v>
      </c>
      <c r="H146" s="82" t="s">
        <v>987</v>
      </c>
      <c r="I146" s="110" t="s">
        <v>988</v>
      </c>
      <c r="J146" s="53">
        <v>43565</v>
      </c>
      <c r="K146" s="109" t="s">
        <v>989</v>
      </c>
      <c r="L146" s="34" t="s">
        <v>27</v>
      </c>
      <c r="M146" s="109" t="s">
        <v>947</v>
      </c>
      <c r="N146" s="32"/>
    </row>
    <row r="147" spans="1:14" ht="15.75" customHeight="1">
      <c r="A147" s="109" t="s">
        <v>990</v>
      </c>
      <c r="B147" s="109" t="s">
        <v>992</v>
      </c>
      <c r="C147" s="109" t="s">
        <v>30</v>
      </c>
      <c r="D147" s="112"/>
      <c r="E147" s="112"/>
      <c r="F147" s="109" t="s">
        <v>994</v>
      </c>
      <c r="G147" s="75" t="s">
        <v>995</v>
      </c>
      <c r="H147" s="82" t="s">
        <v>996</v>
      </c>
      <c r="I147" s="110" t="s">
        <v>997</v>
      </c>
      <c r="J147" s="53">
        <v>43578</v>
      </c>
      <c r="K147" s="109" t="s">
        <v>998</v>
      </c>
      <c r="L147" s="34" t="s">
        <v>27</v>
      </c>
      <c r="M147" s="109" t="s">
        <v>28</v>
      </c>
      <c r="N147" s="32"/>
    </row>
    <row r="148" spans="1:14" ht="15.75" customHeight="1">
      <c r="A148" s="109" t="s">
        <v>1001</v>
      </c>
      <c r="B148" s="32" t="s">
        <v>20</v>
      </c>
      <c r="C148" s="109" t="s">
        <v>30</v>
      </c>
      <c r="D148" s="112">
        <v>37076</v>
      </c>
      <c r="E148" s="112">
        <v>16488</v>
      </c>
      <c r="F148" s="109" t="s">
        <v>1003</v>
      </c>
      <c r="G148" s="75" t="s">
        <v>1004</v>
      </c>
      <c r="H148" s="82" t="s">
        <v>1005</v>
      </c>
      <c r="I148" s="110" t="s">
        <v>1006</v>
      </c>
      <c r="J148" s="53">
        <v>43565</v>
      </c>
      <c r="K148" s="109" t="s">
        <v>1007</v>
      </c>
      <c r="L148" s="34" t="s">
        <v>27</v>
      </c>
      <c r="M148" s="109" t="s">
        <v>947</v>
      </c>
      <c r="N148" s="32"/>
    </row>
    <row r="149" spans="1:14" ht="15.75" customHeight="1">
      <c r="A149" s="109" t="s">
        <v>1010</v>
      </c>
      <c r="B149" s="32" t="s">
        <v>20</v>
      </c>
      <c r="C149" s="109" t="s">
        <v>30</v>
      </c>
      <c r="D149" s="112">
        <v>37280</v>
      </c>
      <c r="E149" s="112">
        <v>16466</v>
      </c>
      <c r="F149" s="109" t="s">
        <v>1012</v>
      </c>
      <c r="G149" s="75" t="s">
        <v>1004</v>
      </c>
      <c r="H149" s="82" t="s">
        <v>1013</v>
      </c>
      <c r="I149" s="110" t="s">
        <v>1014</v>
      </c>
      <c r="J149" s="53">
        <v>43565</v>
      </c>
      <c r="K149" s="109" t="s">
        <v>1015</v>
      </c>
      <c r="L149" s="34" t="s">
        <v>27</v>
      </c>
      <c r="M149" s="109" t="s">
        <v>947</v>
      </c>
      <c r="N149" s="32"/>
    </row>
    <row r="150" spans="1:14" ht="15.75" customHeight="1">
      <c r="A150" s="109" t="s">
        <v>1016</v>
      </c>
      <c r="B150" s="32" t="s">
        <v>20</v>
      </c>
      <c r="C150" s="109" t="s">
        <v>30</v>
      </c>
      <c r="D150" s="112">
        <v>37281</v>
      </c>
      <c r="E150" s="112">
        <v>16486</v>
      </c>
      <c r="F150" s="109" t="s">
        <v>1019</v>
      </c>
      <c r="G150" s="75" t="s">
        <v>995</v>
      </c>
      <c r="H150" s="82" t="s">
        <v>1020</v>
      </c>
      <c r="I150" s="110" t="s">
        <v>588</v>
      </c>
      <c r="J150" s="53">
        <v>43565</v>
      </c>
      <c r="K150" s="109" t="s">
        <v>1021</v>
      </c>
      <c r="L150" s="34" t="s">
        <v>27</v>
      </c>
      <c r="M150" s="109" t="s">
        <v>947</v>
      </c>
      <c r="N150" s="32"/>
    </row>
    <row r="151" spans="1:14" ht="15.75" customHeight="1">
      <c r="A151" s="109" t="s">
        <v>1022</v>
      </c>
      <c r="B151" s="32" t="s">
        <v>20</v>
      </c>
      <c r="C151" s="109" t="s">
        <v>30</v>
      </c>
      <c r="D151" s="112">
        <v>37283</v>
      </c>
      <c r="E151" s="112">
        <v>16495</v>
      </c>
      <c r="F151" s="109" t="s">
        <v>1025</v>
      </c>
      <c r="G151" s="75" t="s">
        <v>995</v>
      </c>
      <c r="H151" s="82" t="s">
        <v>1027</v>
      </c>
      <c r="I151" s="110" t="s">
        <v>1029</v>
      </c>
      <c r="J151" s="53">
        <v>43565</v>
      </c>
      <c r="K151" s="109" t="s">
        <v>1030</v>
      </c>
      <c r="L151" s="34" t="s">
        <v>27</v>
      </c>
      <c r="M151" s="109" t="s">
        <v>947</v>
      </c>
      <c r="N151" s="32"/>
    </row>
    <row r="152" spans="1:14" ht="15.75" customHeight="1">
      <c r="A152" s="109" t="s">
        <v>1032</v>
      </c>
      <c r="B152" s="32" t="s">
        <v>20</v>
      </c>
      <c r="C152" s="109" t="s">
        <v>30</v>
      </c>
      <c r="D152" s="112">
        <v>37282</v>
      </c>
      <c r="E152" s="112">
        <v>16461</v>
      </c>
      <c r="F152" s="109" t="s">
        <v>1033</v>
      </c>
      <c r="G152" s="75" t="s">
        <v>1034</v>
      </c>
      <c r="H152" s="82" t="s">
        <v>1037</v>
      </c>
      <c r="I152" s="110" t="s">
        <v>1038</v>
      </c>
      <c r="J152" s="53">
        <v>43566</v>
      </c>
      <c r="K152" s="109" t="s">
        <v>1039</v>
      </c>
      <c r="L152" s="34" t="s">
        <v>27</v>
      </c>
      <c r="M152" s="109" t="s">
        <v>947</v>
      </c>
      <c r="N152" s="32"/>
    </row>
    <row r="153" spans="1:14" ht="15.75" customHeight="1">
      <c r="A153" s="109" t="s">
        <v>1041</v>
      </c>
      <c r="B153" s="32" t="s">
        <v>20</v>
      </c>
      <c r="C153" s="109" t="s">
        <v>30</v>
      </c>
      <c r="D153" s="112">
        <v>37285</v>
      </c>
      <c r="E153" s="112">
        <v>16433</v>
      </c>
      <c r="F153" s="109" t="s">
        <v>1043</v>
      </c>
      <c r="G153" s="75" t="s">
        <v>1034</v>
      </c>
      <c r="H153" s="82" t="s">
        <v>1044</v>
      </c>
      <c r="I153" s="110" t="s">
        <v>1045</v>
      </c>
      <c r="J153" s="53">
        <v>43566</v>
      </c>
      <c r="K153" s="109" t="s">
        <v>1046</v>
      </c>
      <c r="L153" s="34" t="s">
        <v>27</v>
      </c>
      <c r="M153" s="109" t="s">
        <v>947</v>
      </c>
      <c r="N153" s="32"/>
    </row>
    <row r="154" spans="1:14" ht="15.75" customHeight="1">
      <c r="A154" s="109" t="s">
        <v>1047</v>
      </c>
      <c r="B154" s="32" t="s">
        <v>20</v>
      </c>
      <c r="C154" s="109" t="s">
        <v>30</v>
      </c>
      <c r="D154" s="112">
        <v>37095</v>
      </c>
      <c r="E154" s="112">
        <v>16497</v>
      </c>
      <c r="F154" s="109" t="s">
        <v>1048</v>
      </c>
      <c r="G154" s="75" t="s">
        <v>995</v>
      </c>
      <c r="H154" s="82" t="s">
        <v>1049</v>
      </c>
      <c r="I154" s="110" t="s">
        <v>1050</v>
      </c>
      <c r="J154" s="53">
        <v>43566</v>
      </c>
      <c r="K154" s="109" t="s">
        <v>1052</v>
      </c>
      <c r="L154" s="34" t="s">
        <v>27</v>
      </c>
      <c r="M154" s="109" t="s">
        <v>947</v>
      </c>
      <c r="N154" s="32"/>
    </row>
    <row r="155" spans="1:14" ht="15.75" customHeight="1">
      <c r="A155" s="109" t="s">
        <v>1055</v>
      </c>
      <c r="B155" s="32" t="s">
        <v>20</v>
      </c>
      <c r="C155" s="109" t="s">
        <v>30</v>
      </c>
      <c r="D155" s="112">
        <v>37089</v>
      </c>
      <c r="E155" s="112">
        <v>16499</v>
      </c>
      <c r="F155" s="109" t="s">
        <v>1057</v>
      </c>
      <c r="G155" s="75" t="s">
        <v>995</v>
      </c>
      <c r="H155" s="82" t="s">
        <v>1058</v>
      </c>
      <c r="I155" s="110" t="s">
        <v>1059</v>
      </c>
      <c r="J155" s="53">
        <v>43566</v>
      </c>
      <c r="K155" s="109" t="s">
        <v>1060</v>
      </c>
      <c r="L155" s="34" t="s">
        <v>27</v>
      </c>
      <c r="M155" s="109" t="s">
        <v>947</v>
      </c>
      <c r="N155" s="32"/>
    </row>
    <row r="156" spans="1:14" ht="15.75" customHeight="1">
      <c r="A156" s="109" t="s">
        <v>1061</v>
      </c>
      <c r="B156" s="32" t="s">
        <v>1062</v>
      </c>
      <c r="C156" s="109" t="s">
        <v>30</v>
      </c>
      <c r="D156" s="112"/>
      <c r="E156" s="112"/>
      <c r="F156" s="109">
        <v>37221</v>
      </c>
      <c r="G156" s="75" t="s">
        <v>800</v>
      </c>
      <c r="H156" s="82" t="s">
        <v>1063</v>
      </c>
      <c r="I156" s="110" t="s">
        <v>1064</v>
      </c>
      <c r="J156" s="53">
        <v>43570</v>
      </c>
      <c r="K156" s="109" t="s">
        <v>1065</v>
      </c>
      <c r="L156" s="34" t="s">
        <v>27</v>
      </c>
      <c r="M156" s="109" t="s">
        <v>1066</v>
      </c>
      <c r="N156" s="32"/>
    </row>
    <row r="157" spans="1:14" ht="15.75" customHeight="1">
      <c r="A157" s="109" t="s">
        <v>1069</v>
      </c>
      <c r="B157" s="32" t="s">
        <v>20</v>
      </c>
      <c r="C157" s="109" t="s">
        <v>30</v>
      </c>
      <c r="D157" s="112">
        <v>37096</v>
      </c>
      <c r="E157" s="112">
        <v>16496</v>
      </c>
      <c r="F157" s="109" t="s">
        <v>1071</v>
      </c>
      <c r="G157" s="75" t="s">
        <v>1073</v>
      </c>
      <c r="H157" s="82" t="s">
        <v>1074</v>
      </c>
      <c r="I157" s="110" t="s">
        <v>1075</v>
      </c>
      <c r="J157" s="53">
        <v>43567</v>
      </c>
      <c r="K157" s="109" t="s">
        <v>1077</v>
      </c>
      <c r="L157" s="34" t="s">
        <v>27</v>
      </c>
      <c r="M157" s="109" t="s">
        <v>947</v>
      </c>
      <c r="N157" s="32"/>
    </row>
    <row r="158" spans="1:14" ht="15.75" customHeight="1">
      <c r="A158" s="109" t="s">
        <v>1078</v>
      </c>
      <c r="B158" s="32" t="s">
        <v>20</v>
      </c>
      <c r="C158" s="109" t="s">
        <v>30</v>
      </c>
      <c r="D158" s="112"/>
      <c r="E158" s="112"/>
      <c r="F158" s="109" t="s">
        <v>1081</v>
      </c>
      <c r="G158" s="75" t="s">
        <v>995</v>
      </c>
      <c r="H158" s="82" t="s">
        <v>1082</v>
      </c>
      <c r="I158" s="110" t="s">
        <v>1006</v>
      </c>
      <c r="J158" s="53">
        <v>43570</v>
      </c>
      <c r="K158" s="109" t="s">
        <v>1083</v>
      </c>
      <c r="L158" s="34" t="s">
        <v>27</v>
      </c>
      <c r="M158" s="109" t="s">
        <v>947</v>
      </c>
      <c r="N158" s="32"/>
    </row>
    <row r="159" spans="1:14" ht="15.75" customHeight="1">
      <c r="A159" s="109" t="s">
        <v>1085</v>
      </c>
      <c r="B159" s="32" t="s">
        <v>20</v>
      </c>
      <c r="C159" s="109" t="s">
        <v>30</v>
      </c>
      <c r="D159" s="112">
        <v>37076</v>
      </c>
      <c r="E159" s="112">
        <v>164888</v>
      </c>
      <c r="F159" s="109" t="s">
        <v>1087</v>
      </c>
      <c r="G159" s="75" t="s">
        <v>628</v>
      </c>
      <c r="H159" s="82" t="s">
        <v>1090</v>
      </c>
      <c r="I159" s="110" t="s">
        <v>1091</v>
      </c>
      <c r="J159" s="53">
        <v>43570</v>
      </c>
      <c r="K159" s="109" t="s">
        <v>1092</v>
      </c>
      <c r="L159" s="34" t="s">
        <v>27</v>
      </c>
      <c r="M159" s="109" t="s">
        <v>947</v>
      </c>
      <c r="N159" s="32"/>
    </row>
    <row r="160" spans="1:14" ht="15.75" customHeight="1">
      <c r="A160" s="109" t="s">
        <v>1096</v>
      </c>
      <c r="B160" s="32" t="s">
        <v>20</v>
      </c>
      <c r="C160" s="109" t="s">
        <v>30</v>
      </c>
      <c r="D160" s="112"/>
      <c r="E160" s="112"/>
      <c r="F160" s="109" t="s">
        <v>1100</v>
      </c>
      <c r="G160" s="75" t="s">
        <v>800</v>
      </c>
      <c r="H160" s="82" t="s">
        <v>1101</v>
      </c>
      <c r="I160" s="110" t="s">
        <v>1104</v>
      </c>
      <c r="J160" s="53">
        <v>43585</v>
      </c>
      <c r="K160" s="109" t="s">
        <v>1106</v>
      </c>
      <c r="L160" s="34" t="s">
        <v>27</v>
      </c>
      <c r="M160" s="109" t="s">
        <v>947</v>
      </c>
      <c r="N160" s="32"/>
    </row>
    <row r="161" spans="1:14" ht="15.75" customHeight="1">
      <c r="A161" s="109" t="s">
        <v>1108</v>
      </c>
      <c r="B161" s="32" t="s">
        <v>20</v>
      </c>
      <c r="C161" s="109" t="s">
        <v>30</v>
      </c>
      <c r="D161" s="112">
        <v>37283</v>
      </c>
      <c r="E161" s="112">
        <v>16495</v>
      </c>
      <c r="F161" s="109" t="s">
        <v>1109</v>
      </c>
      <c r="G161" s="75" t="s">
        <v>995</v>
      </c>
      <c r="H161" s="82" t="s">
        <v>1110</v>
      </c>
      <c r="I161" s="110" t="s">
        <v>1111</v>
      </c>
      <c r="J161" s="53">
        <v>43584</v>
      </c>
      <c r="K161" s="109" t="s">
        <v>1112</v>
      </c>
      <c r="L161" s="34" t="s">
        <v>27</v>
      </c>
      <c r="M161" s="109" t="s">
        <v>947</v>
      </c>
      <c r="N161" s="32"/>
    </row>
    <row r="162" spans="1:14" ht="15.75" customHeight="1">
      <c r="A162" s="109" t="s">
        <v>1113</v>
      </c>
      <c r="B162" s="32" t="s">
        <v>20</v>
      </c>
      <c r="C162" s="109" t="s">
        <v>30</v>
      </c>
      <c r="D162" s="112">
        <v>37092</v>
      </c>
      <c r="E162" s="112">
        <v>16498</v>
      </c>
      <c r="F162" s="109" t="s">
        <v>1115</v>
      </c>
      <c r="G162" s="75" t="s">
        <v>1116</v>
      </c>
      <c r="H162" s="82" t="s">
        <v>1117</v>
      </c>
      <c r="I162" s="110" t="s">
        <v>1118</v>
      </c>
      <c r="J162" s="53">
        <v>43585</v>
      </c>
      <c r="K162" s="109" t="s">
        <v>1119</v>
      </c>
      <c r="L162" s="34" t="s">
        <v>27</v>
      </c>
      <c r="M162" s="109" t="s">
        <v>947</v>
      </c>
      <c r="N162" s="32"/>
    </row>
    <row r="163" spans="1:14" ht="15.75" customHeight="1">
      <c r="A163" s="109" t="s">
        <v>1120</v>
      </c>
      <c r="B163" s="32" t="s">
        <v>20</v>
      </c>
      <c r="C163" s="109" t="s">
        <v>30</v>
      </c>
      <c r="D163" s="112">
        <v>37077</v>
      </c>
      <c r="E163" s="112">
        <v>1662</v>
      </c>
      <c r="F163" s="109" t="s">
        <v>1121</v>
      </c>
      <c r="G163" s="75" t="s">
        <v>829</v>
      </c>
      <c r="H163" s="82" t="s">
        <v>1123</v>
      </c>
      <c r="I163" s="110" t="s">
        <v>1124</v>
      </c>
      <c r="J163" s="53">
        <v>43598</v>
      </c>
      <c r="K163" s="109" t="s">
        <v>1125</v>
      </c>
      <c r="L163" s="34" t="s">
        <v>27</v>
      </c>
      <c r="M163" s="109" t="s">
        <v>947</v>
      </c>
      <c r="N163" s="32"/>
    </row>
    <row r="164" spans="1:14" ht="15.75" customHeight="1">
      <c r="A164" s="109" t="s">
        <v>1126</v>
      </c>
      <c r="B164" s="32" t="s">
        <v>1127</v>
      </c>
      <c r="C164" s="109" t="s">
        <v>1128</v>
      </c>
      <c r="D164" s="112"/>
      <c r="E164" s="112"/>
      <c r="F164" s="109" t="s">
        <v>1129</v>
      </c>
      <c r="G164" s="75" t="s">
        <v>1004</v>
      </c>
      <c r="H164" s="82" t="s">
        <v>1130</v>
      </c>
      <c r="I164" s="110" t="s">
        <v>1131</v>
      </c>
      <c r="J164" s="36"/>
      <c r="K164" s="32"/>
      <c r="L164" s="75" t="s">
        <v>1133</v>
      </c>
      <c r="M164" s="109" t="s">
        <v>28</v>
      </c>
      <c r="N164" s="32"/>
    </row>
    <row r="165" spans="1:14" ht="15.75" customHeight="1">
      <c r="A165" s="109" t="s">
        <v>1134</v>
      </c>
      <c r="B165" s="32" t="s">
        <v>20</v>
      </c>
      <c r="C165" s="109" t="s">
        <v>30</v>
      </c>
      <c r="D165" s="112">
        <v>37772</v>
      </c>
      <c r="E165" s="112">
        <v>16680</v>
      </c>
      <c r="F165" s="109" t="s">
        <v>1135</v>
      </c>
      <c r="G165" s="75" t="s">
        <v>829</v>
      </c>
      <c r="H165" s="82" t="s">
        <v>1137</v>
      </c>
      <c r="I165" s="110" t="s">
        <v>1138</v>
      </c>
      <c r="J165" s="53">
        <v>43616</v>
      </c>
      <c r="K165" s="109" t="s">
        <v>1134</v>
      </c>
      <c r="L165" s="34" t="s">
        <v>27</v>
      </c>
      <c r="M165" s="109" t="s">
        <v>947</v>
      </c>
      <c r="N165" s="32"/>
    </row>
    <row r="166" spans="1:14" ht="15.75" customHeight="1">
      <c r="A166" s="109" t="s">
        <v>1139</v>
      </c>
      <c r="B166" s="32" t="s">
        <v>20</v>
      </c>
      <c r="C166" s="109" t="s">
        <v>30</v>
      </c>
      <c r="D166" s="112">
        <v>37776</v>
      </c>
      <c r="E166" s="112">
        <v>16685</v>
      </c>
      <c r="F166" s="109" t="s">
        <v>1141</v>
      </c>
      <c r="G166" s="75" t="s">
        <v>628</v>
      </c>
      <c r="H166" s="82" t="s">
        <v>1143</v>
      </c>
      <c r="I166" s="110" t="s">
        <v>993</v>
      </c>
      <c r="J166" s="53">
        <v>43620</v>
      </c>
      <c r="K166" s="109" t="s">
        <v>1145</v>
      </c>
      <c r="L166" s="34" t="s">
        <v>27</v>
      </c>
      <c r="M166" s="109" t="s">
        <v>947</v>
      </c>
      <c r="N166" s="32"/>
    </row>
    <row r="167" spans="1:14" ht="15.75" customHeight="1">
      <c r="A167" s="109" t="s">
        <v>1147</v>
      </c>
      <c r="B167" s="32" t="s">
        <v>20</v>
      </c>
      <c r="C167" s="109" t="s">
        <v>30</v>
      </c>
      <c r="D167" s="112">
        <v>37772</v>
      </c>
      <c r="E167" s="112">
        <v>16680</v>
      </c>
      <c r="F167" s="109" t="s">
        <v>1148</v>
      </c>
      <c r="G167" s="75" t="s">
        <v>628</v>
      </c>
      <c r="H167" s="82" t="s">
        <v>1150</v>
      </c>
      <c r="I167" s="110" t="s">
        <v>1138</v>
      </c>
      <c r="J167" s="53">
        <v>43609</v>
      </c>
      <c r="K167" s="109" t="s">
        <v>1151</v>
      </c>
      <c r="L167" s="34" t="s">
        <v>27</v>
      </c>
      <c r="M167" s="109" t="s">
        <v>947</v>
      </c>
      <c r="N167" s="32"/>
    </row>
    <row r="168" spans="1:14" ht="15.75" customHeight="1">
      <c r="A168" s="109" t="s">
        <v>1152</v>
      </c>
      <c r="B168" s="32" t="s">
        <v>20</v>
      </c>
      <c r="C168" s="109" t="s">
        <v>30</v>
      </c>
      <c r="D168" s="112">
        <v>37772</v>
      </c>
      <c r="E168" s="112">
        <v>16680</v>
      </c>
      <c r="F168" s="109" t="s">
        <v>1153</v>
      </c>
      <c r="G168" s="75" t="s">
        <v>628</v>
      </c>
      <c r="H168" s="82" t="s">
        <v>1154</v>
      </c>
      <c r="I168" s="110" t="s">
        <v>1138</v>
      </c>
      <c r="J168" s="53">
        <v>43609</v>
      </c>
      <c r="K168" s="109" t="s">
        <v>1158</v>
      </c>
      <c r="L168" s="34" t="s">
        <v>27</v>
      </c>
      <c r="M168" s="109" t="s">
        <v>947</v>
      </c>
      <c r="N168" s="32"/>
    </row>
    <row r="169" spans="1:14" ht="15.75" customHeight="1">
      <c r="A169" s="109" t="s">
        <v>1160</v>
      </c>
      <c r="B169" s="32" t="s">
        <v>20</v>
      </c>
      <c r="C169" s="109" t="s">
        <v>30</v>
      </c>
      <c r="D169" s="112">
        <v>37772</v>
      </c>
      <c r="E169" s="112">
        <v>16680</v>
      </c>
      <c r="F169" s="109" t="s">
        <v>1163</v>
      </c>
      <c r="G169" s="75" t="s">
        <v>995</v>
      </c>
      <c r="H169" s="82" t="s">
        <v>1165</v>
      </c>
      <c r="I169" s="110" t="s">
        <v>1138</v>
      </c>
      <c r="J169" s="53">
        <v>43608</v>
      </c>
      <c r="K169" s="109" t="s">
        <v>1166</v>
      </c>
      <c r="L169" s="34" t="s">
        <v>27</v>
      </c>
      <c r="M169" s="109" t="s">
        <v>947</v>
      </c>
      <c r="N169" s="32"/>
    </row>
    <row r="170" spans="1:14" ht="15.75" customHeight="1">
      <c r="A170" s="109" t="s">
        <v>1167</v>
      </c>
      <c r="B170" s="32" t="s">
        <v>20</v>
      </c>
      <c r="C170" s="109" t="s">
        <v>30</v>
      </c>
      <c r="D170" s="112">
        <v>37772</v>
      </c>
      <c r="E170" s="112">
        <v>16680</v>
      </c>
      <c r="F170" s="109" t="s">
        <v>1170</v>
      </c>
      <c r="G170" s="75" t="s">
        <v>995</v>
      </c>
      <c r="H170" s="82" t="s">
        <v>1171</v>
      </c>
      <c r="I170" s="110" t="s">
        <v>1138</v>
      </c>
      <c r="J170" s="53">
        <v>43608</v>
      </c>
      <c r="K170" s="109" t="s">
        <v>1172</v>
      </c>
      <c r="L170" s="34" t="s">
        <v>27</v>
      </c>
      <c r="M170" s="109" t="s">
        <v>947</v>
      </c>
      <c r="N170" s="32"/>
    </row>
    <row r="171" spans="1:14" ht="15.75" customHeight="1">
      <c r="A171" s="109" t="s">
        <v>1174</v>
      </c>
      <c r="B171" s="32" t="s">
        <v>20</v>
      </c>
      <c r="C171" s="109" t="s">
        <v>30</v>
      </c>
      <c r="D171" s="112">
        <v>37773</v>
      </c>
      <c r="E171" s="112">
        <v>16686</v>
      </c>
      <c r="F171" s="109" t="s">
        <v>1175</v>
      </c>
      <c r="G171" s="75" t="s">
        <v>628</v>
      </c>
      <c r="H171" s="82" t="s">
        <v>1176</v>
      </c>
      <c r="I171" s="110" t="s">
        <v>1177</v>
      </c>
      <c r="J171" s="53">
        <v>43616</v>
      </c>
      <c r="K171" s="109" t="s">
        <v>1178</v>
      </c>
      <c r="L171" s="34" t="s">
        <v>27</v>
      </c>
      <c r="M171" s="109" t="s">
        <v>947</v>
      </c>
      <c r="N171" s="32"/>
    </row>
    <row r="172" spans="1:14" ht="15.75" customHeight="1">
      <c r="A172" s="109" t="s">
        <v>1179</v>
      </c>
      <c r="B172" s="109" t="s">
        <v>1180</v>
      </c>
      <c r="C172" s="109"/>
      <c r="D172" s="112"/>
      <c r="E172" s="112"/>
      <c r="F172" s="109"/>
      <c r="G172" s="75"/>
      <c r="H172" s="82" t="s">
        <v>1182</v>
      </c>
      <c r="I172" s="110" t="s">
        <v>1183</v>
      </c>
      <c r="J172" s="53">
        <v>43627</v>
      </c>
      <c r="K172" s="109" t="s">
        <v>1184</v>
      </c>
      <c r="L172" s="34" t="s">
        <v>27</v>
      </c>
      <c r="M172" s="109" t="s">
        <v>1185</v>
      </c>
      <c r="N172" s="32"/>
    </row>
    <row r="173" spans="1:14" ht="15.75" customHeight="1">
      <c r="A173" s="109" t="s">
        <v>1186</v>
      </c>
      <c r="B173" s="32" t="s">
        <v>20</v>
      </c>
      <c r="C173" s="109" t="s">
        <v>30</v>
      </c>
      <c r="D173" s="112"/>
      <c r="E173" s="112"/>
      <c r="F173" s="109" t="s">
        <v>1187</v>
      </c>
      <c r="G173" s="75" t="s">
        <v>995</v>
      </c>
      <c r="H173" s="82" t="s">
        <v>1189</v>
      </c>
      <c r="I173" s="110" t="s">
        <v>1190</v>
      </c>
      <c r="J173" s="53">
        <v>43621</v>
      </c>
      <c r="K173" s="109" t="s">
        <v>1193</v>
      </c>
      <c r="L173" s="34" t="s">
        <v>27</v>
      </c>
      <c r="M173" s="109" t="s">
        <v>947</v>
      </c>
      <c r="N173" s="32"/>
    </row>
    <row r="174" spans="1:14" ht="15.75" customHeight="1">
      <c r="A174" s="109" t="s">
        <v>1196</v>
      </c>
      <c r="B174" s="32" t="s">
        <v>20</v>
      </c>
      <c r="C174" s="109" t="s">
        <v>30</v>
      </c>
      <c r="D174" s="112">
        <v>37777</v>
      </c>
      <c r="E174" s="112">
        <v>16684</v>
      </c>
      <c r="F174" s="109" t="s">
        <v>1198</v>
      </c>
      <c r="G174" s="75" t="s">
        <v>995</v>
      </c>
      <c r="H174" s="82" t="s">
        <v>1199</v>
      </c>
      <c r="I174" s="110" t="s">
        <v>588</v>
      </c>
      <c r="J174" s="53">
        <v>43621</v>
      </c>
      <c r="K174" s="109" t="s">
        <v>1201</v>
      </c>
      <c r="L174" s="34" t="s">
        <v>27</v>
      </c>
      <c r="M174" s="109" t="s">
        <v>947</v>
      </c>
      <c r="N174" s="32"/>
    </row>
    <row r="175" spans="1:14" ht="15.75" customHeight="1">
      <c r="A175" s="109" t="s">
        <v>1202</v>
      </c>
      <c r="B175" s="32" t="s">
        <v>20</v>
      </c>
      <c r="C175" s="109" t="s">
        <v>30</v>
      </c>
      <c r="D175" s="112">
        <v>37777</v>
      </c>
      <c r="E175" s="112">
        <v>16684</v>
      </c>
      <c r="F175" s="109" t="s">
        <v>1203</v>
      </c>
      <c r="G175" s="75" t="s">
        <v>1204</v>
      </c>
      <c r="H175" s="82" t="s">
        <v>1205</v>
      </c>
      <c r="I175" s="110" t="s">
        <v>1206</v>
      </c>
      <c r="J175" s="53"/>
      <c r="K175" s="109" t="s">
        <v>1207</v>
      </c>
      <c r="L175" s="34" t="s">
        <v>27</v>
      </c>
      <c r="M175" s="109" t="s">
        <v>947</v>
      </c>
      <c r="N175" s="32"/>
    </row>
    <row r="176" spans="1:14" ht="15.75" customHeight="1">
      <c r="A176" s="109" t="s">
        <v>1208</v>
      </c>
      <c r="B176" s="32" t="s">
        <v>20</v>
      </c>
      <c r="C176" s="109" t="s">
        <v>30</v>
      </c>
      <c r="D176" s="112">
        <v>37729</v>
      </c>
      <c r="E176" s="112">
        <v>16747</v>
      </c>
      <c r="F176" s="109" t="s">
        <v>1209</v>
      </c>
      <c r="G176" s="75" t="s">
        <v>1004</v>
      </c>
      <c r="H176" s="82" t="s">
        <v>1210</v>
      </c>
      <c r="I176" s="110" t="s">
        <v>1212</v>
      </c>
      <c r="J176" s="53">
        <v>43621</v>
      </c>
      <c r="K176" s="109" t="s">
        <v>1213</v>
      </c>
      <c r="L176" s="34" t="s">
        <v>27</v>
      </c>
      <c r="M176" s="109" t="s">
        <v>947</v>
      </c>
      <c r="N176" s="32"/>
    </row>
    <row r="177" spans="1:14" ht="38.25" customHeight="1">
      <c r="A177" s="109" t="s">
        <v>1216</v>
      </c>
      <c r="B177" s="32" t="s">
        <v>20</v>
      </c>
      <c r="C177" s="109" t="s">
        <v>30</v>
      </c>
      <c r="D177" s="112">
        <v>37777</v>
      </c>
      <c r="E177" s="112">
        <v>16684</v>
      </c>
      <c r="F177" s="109" t="s">
        <v>1217</v>
      </c>
      <c r="G177" s="75" t="s">
        <v>628</v>
      </c>
      <c r="H177" s="82" t="s">
        <v>1218</v>
      </c>
      <c r="I177" s="110" t="s">
        <v>588</v>
      </c>
      <c r="J177" s="53"/>
      <c r="K177" s="109" t="s">
        <v>1219</v>
      </c>
      <c r="L177" s="34" t="s">
        <v>27</v>
      </c>
      <c r="M177" s="109" t="s">
        <v>947</v>
      </c>
      <c r="N177" s="32"/>
    </row>
    <row r="178" spans="1:14" ht="76.5">
      <c r="A178" s="109" t="s">
        <v>1220</v>
      </c>
      <c r="B178" s="32" t="s">
        <v>20</v>
      </c>
      <c r="C178" s="109" t="s">
        <v>30</v>
      </c>
      <c r="D178" s="112">
        <v>37777</v>
      </c>
      <c r="E178" s="112">
        <v>16684</v>
      </c>
      <c r="F178" s="109" t="s">
        <v>1222</v>
      </c>
      <c r="G178" s="75" t="s">
        <v>829</v>
      </c>
      <c r="H178" s="82" t="s">
        <v>1224</v>
      </c>
      <c r="I178" s="110" t="s">
        <v>588</v>
      </c>
      <c r="J178" s="53">
        <v>43623</v>
      </c>
      <c r="K178" s="109" t="s">
        <v>1226</v>
      </c>
      <c r="L178" s="34" t="s">
        <v>27</v>
      </c>
      <c r="M178" s="109" t="s">
        <v>947</v>
      </c>
      <c r="N178" s="32"/>
    </row>
    <row r="179" spans="1:14" ht="38.25" customHeight="1">
      <c r="A179" s="109" t="s">
        <v>1227</v>
      </c>
      <c r="B179" s="32" t="s">
        <v>20</v>
      </c>
      <c r="C179" s="109" t="s">
        <v>30</v>
      </c>
      <c r="D179" s="112">
        <v>37703</v>
      </c>
      <c r="E179" s="112">
        <v>16643</v>
      </c>
      <c r="F179" s="109" t="s">
        <v>1228</v>
      </c>
      <c r="G179" s="75" t="s">
        <v>829</v>
      </c>
      <c r="H179" s="82" t="s">
        <v>443</v>
      </c>
      <c r="I179" s="110" t="s">
        <v>1229</v>
      </c>
      <c r="J179" s="53">
        <v>43621</v>
      </c>
      <c r="K179" s="109" t="s">
        <v>1230</v>
      </c>
      <c r="L179" s="34" t="s">
        <v>27</v>
      </c>
      <c r="M179" s="109" t="s">
        <v>947</v>
      </c>
      <c r="N179" s="32"/>
    </row>
    <row r="180" spans="1:14" ht="38.25" customHeight="1">
      <c r="A180" s="109" t="s">
        <v>1233</v>
      </c>
      <c r="B180" s="32" t="s">
        <v>20</v>
      </c>
      <c r="C180" s="109" t="s">
        <v>992</v>
      </c>
      <c r="D180" s="112"/>
      <c r="E180" s="112"/>
      <c r="F180" s="109" t="s">
        <v>1235</v>
      </c>
      <c r="G180" s="75" t="s">
        <v>829</v>
      </c>
      <c r="H180" s="82" t="s">
        <v>1236</v>
      </c>
      <c r="I180" s="110" t="s">
        <v>1229</v>
      </c>
      <c r="J180" s="53"/>
      <c r="K180" s="109"/>
      <c r="L180" s="34" t="s">
        <v>27</v>
      </c>
      <c r="M180" s="109" t="s">
        <v>28</v>
      </c>
      <c r="N180" s="32"/>
    </row>
    <row r="181" spans="1:14" ht="76.5">
      <c r="A181" s="109" t="s">
        <v>1240</v>
      </c>
      <c r="B181" s="32" t="s">
        <v>20</v>
      </c>
      <c r="C181" s="109" t="s">
        <v>30</v>
      </c>
      <c r="D181" s="112"/>
      <c r="E181" s="112"/>
      <c r="F181" s="109" t="s">
        <v>1241</v>
      </c>
      <c r="G181" s="75" t="s">
        <v>628</v>
      </c>
      <c r="H181" s="82" t="s">
        <v>1242</v>
      </c>
      <c r="I181" s="110" t="s">
        <v>1243</v>
      </c>
      <c r="J181" s="53">
        <v>43633</v>
      </c>
      <c r="K181" s="109" t="s">
        <v>1244</v>
      </c>
      <c r="L181" s="34" t="s">
        <v>27</v>
      </c>
      <c r="M181" s="109" t="s">
        <v>947</v>
      </c>
      <c r="N181" s="32"/>
    </row>
    <row r="182" spans="1:14" ht="76.5">
      <c r="A182" s="109" t="s">
        <v>1245</v>
      </c>
      <c r="B182" s="32" t="s">
        <v>20</v>
      </c>
      <c r="C182" s="109" t="s">
        <v>30</v>
      </c>
      <c r="D182" s="112">
        <v>37918</v>
      </c>
      <c r="E182" s="112">
        <v>16748</v>
      </c>
      <c r="F182" s="109" t="s">
        <v>1246</v>
      </c>
      <c r="G182" s="109" t="s">
        <v>800</v>
      </c>
      <c r="H182" s="82" t="s">
        <v>1247</v>
      </c>
      <c r="I182" s="110" t="s">
        <v>1248</v>
      </c>
      <c r="J182" s="53">
        <v>43633</v>
      </c>
      <c r="K182" s="109" t="s">
        <v>1249</v>
      </c>
      <c r="L182" s="34" t="s">
        <v>27</v>
      </c>
      <c r="M182" s="109" t="s">
        <v>947</v>
      </c>
      <c r="N182" s="32"/>
    </row>
    <row r="183" spans="1:14" ht="76.5">
      <c r="A183" s="109" t="s">
        <v>1251</v>
      </c>
      <c r="B183" s="32" t="s">
        <v>20</v>
      </c>
      <c r="C183" s="109" t="s">
        <v>30</v>
      </c>
      <c r="D183" s="112">
        <v>37918</v>
      </c>
      <c r="E183" s="112">
        <v>16748</v>
      </c>
      <c r="F183" s="109" t="s">
        <v>1252</v>
      </c>
      <c r="G183" s="109" t="s">
        <v>800</v>
      </c>
      <c r="H183" s="82" t="s">
        <v>1253</v>
      </c>
      <c r="I183" s="110" t="s">
        <v>1248</v>
      </c>
      <c r="J183" s="53">
        <v>43633</v>
      </c>
      <c r="K183" s="109" t="s">
        <v>1254</v>
      </c>
      <c r="L183" s="34" t="s">
        <v>27</v>
      </c>
      <c r="M183" s="109" t="s">
        <v>947</v>
      </c>
      <c r="N183" s="32"/>
    </row>
    <row r="184" spans="1:14" ht="76.5">
      <c r="A184" s="109" t="s">
        <v>1256</v>
      </c>
      <c r="B184" s="32" t="s">
        <v>20</v>
      </c>
      <c r="C184" s="109" t="s">
        <v>30</v>
      </c>
      <c r="D184" s="112">
        <v>37918</v>
      </c>
      <c r="E184" s="112">
        <v>16748</v>
      </c>
      <c r="F184" s="109" t="s">
        <v>1259</v>
      </c>
      <c r="G184" s="109" t="s">
        <v>800</v>
      </c>
      <c r="H184" s="82" t="s">
        <v>1260</v>
      </c>
      <c r="I184" s="110" t="s">
        <v>1248</v>
      </c>
      <c r="J184" s="53">
        <v>43633</v>
      </c>
      <c r="K184" s="109" t="s">
        <v>1262</v>
      </c>
      <c r="L184" s="34" t="s">
        <v>27</v>
      </c>
      <c r="M184" s="109" t="s">
        <v>947</v>
      </c>
      <c r="N184" s="32"/>
    </row>
    <row r="185" spans="1:14" ht="114.75">
      <c r="A185" s="109" t="s">
        <v>1264</v>
      </c>
      <c r="B185" s="32" t="s">
        <v>20</v>
      </c>
      <c r="C185" s="109" t="s">
        <v>30</v>
      </c>
      <c r="D185" s="112">
        <v>37919</v>
      </c>
      <c r="E185" s="112">
        <v>16746</v>
      </c>
      <c r="F185" s="109" t="s">
        <v>1265</v>
      </c>
      <c r="G185" s="109" t="s">
        <v>800</v>
      </c>
      <c r="H185" s="82" t="s">
        <v>1266</v>
      </c>
      <c r="I185" s="110" t="s">
        <v>1267</v>
      </c>
      <c r="J185" s="53">
        <v>43633</v>
      </c>
      <c r="K185" s="109" t="s">
        <v>1268</v>
      </c>
      <c r="L185" s="34" t="s">
        <v>27</v>
      </c>
      <c r="M185" s="109" t="s">
        <v>947</v>
      </c>
      <c r="N185" s="32"/>
    </row>
    <row r="186" spans="1:14" ht="76.5">
      <c r="A186" s="109" t="s">
        <v>1269</v>
      </c>
      <c r="B186" s="32" t="s">
        <v>20</v>
      </c>
      <c r="C186" s="109" t="s">
        <v>30</v>
      </c>
      <c r="D186" s="112">
        <v>37918</v>
      </c>
      <c r="E186" s="112">
        <v>16748</v>
      </c>
      <c r="F186" s="109" t="s">
        <v>1271</v>
      </c>
      <c r="G186" s="75" t="s">
        <v>1272</v>
      </c>
      <c r="H186" s="82" t="s">
        <v>1273</v>
      </c>
      <c r="I186" s="110" t="s">
        <v>1248</v>
      </c>
      <c r="J186" s="53">
        <v>43633</v>
      </c>
      <c r="K186" s="109" t="s">
        <v>1274</v>
      </c>
      <c r="L186" s="34" t="s">
        <v>27</v>
      </c>
      <c r="M186" s="109" t="s">
        <v>947</v>
      </c>
      <c r="N186" s="32"/>
    </row>
    <row r="187" spans="1:14" ht="114.75">
      <c r="A187" s="109" t="s">
        <v>1276</v>
      </c>
      <c r="B187" s="32" t="s">
        <v>20</v>
      </c>
      <c r="C187" s="109" t="s">
        <v>30</v>
      </c>
      <c r="D187" s="112">
        <v>37919</v>
      </c>
      <c r="E187" s="112">
        <v>16746</v>
      </c>
      <c r="F187" s="109" t="s">
        <v>1280</v>
      </c>
      <c r="G187" s="75" t="s">
        <v>829</v>
      </c>
      <c r="H187" s="82" t="s">
        <v>1282</v>
      </c>
      <c r="I187" s="110" t="s">
        <v>1283</v>
      </c>
      <c r="J187" s="53">
        <v>43633</v>
      </c>
      <c r="K187" s="109" t="s">
        <v>1285</v>
      </c>
      <c r="L187" s="34" t="s">
        <v>27</v>
      </c>
      <c r="M187" s="109" t="s">
        <v>947</v>
      </c>
      <c r="N187" s="32"/>
    </row>
    <row r="188" spans="1:14" ht="114.75">
      <c r="A188" s="109" t="s">
        <v>1286</v>
      </c>
      <c r="B188" s="32" t="s">
        <v>20</v>
      </c>
      <c r="C188" s="109" t="s">
        <v>30</v>
      </c>
      <c r="D188" s="112">
        <v>37919</v>
      </c>
      <c r="E188" s="112">
        <v>16746</v>
      </c>
      <c r="F188" s="109" t="s">
        <v>1287</v>
      </c>
      <c r="G188" s="109" t="s">
        <v>1288</v>
      </c>
      <c r="H188" s="82" t="s">
        <v>1289</v>
      </c>
      <c r="I188" s="110" t="s">
        <v>1283</v>
      </c>
      <c r="J188" s="53">
        <v>43633</v>
      </c>
      <c r="K188" s="109" t="s">
        <v>1290</v>
      </c>
      <c r="L188" s="34" t="s">
        <v>27</v>
      </c>
      <c r="M188" s="109" t="s">
        <v>947</v>
      </c>
      <c r="N188" s="32"/>
    </row>
    <row r="189" spans="1:14" ht="76.5">
      <c r="A189" s="109" t="s">
        <v>1291</v>
      </c>
      <c r="B189" s="32" t="s">
        <v>20</v>
      </c>
      <c r="C189" s="109" t="s">
        <v>30</v>
      </c>
      <c r="D189" s="112">
        <v>37918</v>
      </c>
      <c r="E189" s="112">
        <v>16748</v>
      </c>
      <c r="F189" s="109" t="s">
        <v>1292</v>
      </c>
      <c r="G189" s="75" t="s">
        <v>1272</v>
      </c>
      <c r="H189" s="82" t="s">
        <v>1289</v>
      </c>
      <c r="I189" s="110" t="s">
        <v>1248</v>
      </c>
      <c r="J189" s="53">
        <v>43633</v>
      </c>
      <c r="K189" s="109" t="s">
        <v>1297</v>
      </c>
      <c r="L189" s="34" t="s">
        <v>27</v>
      </c>
      <c r="M189" s="109" t="s">
        <v>947</v>
      </c>
      <c r="N189" s="32"/>
    </row>
    <row r="190" spans="1:14" ht="76.5">
      <c r="A190" s="109" t="s">
        <v>1298</v>
      </c>
      <c r="B190" s="32" t="s">
        <v>20</v>
      </c>
      <c r="C190" s="109" t="s">
        <v>30</v>
      </c>
      <c r="D190" s="112">
        <v>37918</v>
      </c>
      <c r="E190" s="112">
        <v>16748</v>
      </c>
      <c r="F190" s="109" t="s">
        <v>1300</v>
      </c>
      <c r="G190" s="116" t="s">
        <v>1301</v>
      </c>
      <c r="H190" s="117" t="s">
        <v>1302</v>
      </c>
      <c r="I190" s="110" t="s">
        <v>1248</v>
      </c>
      <c r="J190" s="53">
        <v>43633</v>
      </c>
      <c r="K190" s="109" t="s">
        <v>1303</v>
      </c>
      <c r="L190" s="34" t="s">
        <v>27</v>
      </c>
      <c r="M190" s="109" t="s">
        <v>947</v>
      </c>
      <c r="N190" s="32"/>
    </row>
    <row r="191" spans="1:14" ht="76.5">
      <c r="A191" s="109" t="s">
        <v>1304</v>
      </c>
      <c r="B191" s="32" t="s">
        <v>20</v>
      </c>
      <c r="C191" s="109" t="s">
        <v>30</v>
      </c>
      <c r="D191" s="112">
        <v>37918</v>
      </c>
      <c r="E191" s="112">
        <v>16748</v>
      </c>
      <c r="F191" s="109" t="s">
        <v>1306</v>
      </c>
      <c r="G191" s="109" t="s">
        <v>1301</v>
      </c>
      <c r="H191" s="82" t="s">
        <v>1308</v>
      </c>
      <c r="I191" s="110" t="s">
        <v>1248</v>
      </c>
      <c r="J191" s="53">
        <v>43633</v>
      </c>
      <c r="K191" s="109" t="s">
        <v>1312</v>
      </c>
      <c r="L191" s="34" t="s">
        <v>27</v>
      </c>
      <c r="M191" s="109" t="s">
        <v>947</v>
      </c>
      <c r="N191" s="32"/>
    </row>
    <row r="192" spans="1:14" ht="76.5">
      <c r="A192" s="109" t="s">
        <v>1313</v>
      </c>
      <c r="B192" s="32" t="s">
        <v>20</v>
      </c>
      <c r="C192" s="109" t="s">
        <v>30</v>
      </c>
      <c r="D192" s="112">
        <v>37918</v>
      </c>
      <c r="E192" s="112">
        <v>16748</v>
      </c>
      <c r="F192" s="109" t="s">
        <v>1315</v>
      </c>
      <c r="G192" s="109" t="s">
        <v>725</v>
      </c>
      <c r="H192" s="82" t="s">
        <v>1316</v>
      </c>
      <c r="I192" s="110" t="s">
        <v>1248</v>
      </c>
      <c r="J192" s="53">
        <v>43633</v>
      </c>
      <c r="K192" s="109" t="s">
        <v>1317</v>
      </c>
      <c r="L192" s="34" t="s">
        <v>27</v>
      </c>
      <c r="M192" s="109" t="s">
        <v>947</v>
      </c>
      <c r="N192" s="32"/>
    </row>
    <row r="193" spans="1:14" ht="76.5">
      <c r="A193" s="109" t="s">
        <v>1318</v>
      </c>
      <c r="B193" s="32" t="s">
        <v>20</v>
      </c>
      <c r="C193" s="109" t="s">
        <v>30</v>
      </c>
      <c r="D193" s="112">
        <v>37918</v>
      </c>
      <c r="E193" s="112">
        <v>16748</v>
      </c>
      <c r="F193" s="109" t="s">
        <v>1319</v>
      </c>
      <c r="G193" s="109" t="s">
        <v>1288</v>
      </c>
      <c r="H193" s="82" t="s">
        <v>1320</v>
      </c>
      <c r="I193" s="110" t="s">
        <v>1248</v>
      </c>
      <c r="J193" s="53">
        <v>43633</v>
      </c>
      <c r="K193" s="109" t="s">
        <v>1321</v>
      </c>
      <c r="L193" s="34" t="s">
        <v>27</v>
      </c>
      <c r="M193" s="109" t="s">
        <v>947</v>
      </c>
      <c r="N193" s="32"/>
    </row>
    <row r="194" spans="1:14" ht="114.75">
      <c r="A194" s="109" t="s">
        <v>1322</v>
      </c>
      <c r="B194" s="32" t="s">
        <v>20</v>
      </c>
      <c r="C194" s="109" t="s">
        <v>30</v>
      </c>
      <c r="D194" s="112">
        <v>37919</v>
      </c>
      <c r="E194" s="112">
        <v>16746</v>
      </c>
      <c r="F194" s="109" t="s">
        <v>1323</v>
      </c>
      <c r="G194" s="109" t="s">
        <v>1301</v>
      </c>
      <c r="H194" s="82" t="s">
        <v>1324</v>
      </c>
      <c r="I194" s="110" t="s">
        <v>1283</v>
      </c>
      <c r="J194" s="53"/>
      <c r="K194" s="109" t="s">
        <v>1325</v>
      </c>
      <c r="L194" s="34" t="s">
        <v>27</v>
      </c>
      <c r="M194" s="109" t="s">
        <v>947</v>
      </c>
      <c r="N194" s="32"/>
    </row>
    <row r="195" spans="1:14" ht="76.5">
      <c r="A195" s="109" t="s">
        <v>1327</v>
      </c>
      <c r="B195" s="32" t="s">
        <v>20</v>
      </c>
      <c r="C195" s="109" t="s">
        <v>30</v>
      </c>
      <c r="D195" s="112">
        <v>37918</v>
      </c>
      <c r="E195" s="112">
        <v>16748</v>
      </c>
      <c r="F195" s="109" t="s">
        <v>1330</v>
      </c>
      <c r="G195" s="109" t="s">
        <v>1288</v>
      </c>
      <c r="H195" s="82" t="s">
        <v>1332</v>
      </c>
      <c r="I195" s="110" t="s">
        <v>1248</v>
      </c>
      <c r="J195" s="53">
        <v>43633</v>
      </c>
      <c r="K195" s="109" t="s">
        <v>1333</v>
      </c>
      <c r="L195" s="34" t="s">
        <v>27</v>
      </c>
      <c r="M195" s="109" t="s">
        <v>947</v>
      </c>
      <c r="N195" s="32"/>
    </row>
    <row r="196" spans="1:14" ht="76.5">
      <c r="A196" s="109" t="s">
        <v>1334</v>
      </c>
      <c r="B196" s="32" t="s">
        <v>20</v>
      </c>
      <c r="C196" s="109" t="s">
        <v>30</v>
      </c>
      <c r="D196" s="112">
        <v>37918</v>
      </c>
      <c r="E196" s="112">
        <v>16748</v>
      </c>
      <c r="F196" s="109" t="s">
        <v>1335</v>
      </c>
      <c r="G196" s="109" t="s">
        <v>1336</v>
      </c>
      <c r="H196" s="82" t="s">
        <v>1337</v>
      </c>
      <c r="I196" s="110" t="s">
        <v>1248</v>
      </c>
      <c r="J196" s="53">
        <v>43633</v>
      </c>
      <c r="K196" s="109" t="s">
        <v>1339</v>
      </c>
      <c r="L196" s="34" t="s">
        <v>27</v>
      </c>
      <c r="M196" s="109" t="s">
        <v>947</v>
      </c>
      <c r="N196" s="32"/>
    </row>
    <row r="197" spans="1:14" ht="76.5">
      <c r="A197" s="109" t="s">
        <v>1342</v>
      </c>
      <c r="B197" s="32" t="s">
        <v>20</v>
      </c>
      <c r="C197" s="109" t="s">
        <v>30</v>
      </c>
      <c r="D197" s="112">
        <v>37918</v>
      </c>
      <c r="E197" s="112">
        <v>16748</v>
      </c>
      <c r="F197" s="109" t="s">
        <v>1343</v>
      </c>
      <c r="G197" s="109" t="s">
        <v>1336</v>
      </c>
      <c r="H197" s="82" t="s">
        <v>1344</v>
      </c>
      <c r="I197" s="110" t="s">
        <v>1248</v>
      </c>
      <c r="J197" s="53">
        <v>43633</v>
      </c>
      <c r="K197" s="109" t="s">
        <v>1345</v>
      </c>
      <c r="L197" s="34" t="s">
        <v>27</v>
      </c>
      <c r="M197" s="109" t="s">
        <v>947</v>
      </c>
      <c r="N197" s="32"/>
    </row>
    <row r="198" spans="1:14" ht="76.5">
      <c r="A198" s="109" t="s">
        <v>1346</v>
      </c>
      <c r="B198" s="32" t="s">
        <v>20</v>
      </c>
      <c r="C198" s="109" t="s">
        <v>30</v>
      </c>
      <c r="D198" s="112">
        <v>37918</v>
      </c>
      <c r="E198" s="112">
        <v>16748</v>
      </c>
      <c r="F198" s="109" t="s">
        <v>1347</v>
      </c>
      <c r="G198" s="109" t="s">
        <v>725</v>
      </c>
      <c r="H198" s="82" t="s">
        <v>1348</v>
      </c>
      <c r="I198" s="110" t="s">
        <v>1248</v>
      </c>
      <c r="J198" s="53">
        <v>43633</v>
      </c>
      <c r="K198" s="109" t="s">
        <v>1349</v>
      </c>
      <c r="L198" s="34" t="s">
        <v>27</v>
      </c>
      <c r="M198" s="109" t="s">
        <v>947</v>
      </c>
      <c r="N198" s="32"/>
    </row>
    <row r="199" spans="1:14" ht="76.5">
      <c r="A199" s="109" t="s">
        <v>1351</v>
      </c>
      <c r="B199" s="32" t="s">
        <v>20</v>
      </c>
      <c r="C199" s="109" t="s">
        <v>30</v>
      </c>
      <c r="D199" s="112">
        <v>37918</v>
      </c>
      <c r="E199" s="112">
        <v>16748</v>
      </c>
      <c r="F199" s="109" t="s">
        <v>1352</v>
      </c>
      <c r="G199" s="109" t="s">
        <v>725</v>
      </c>
      <c r="H199" s="82" t="s">
        <v>1353</v>
      </c>
      <c r="I199" s="110" t="s">
        <v>1248</v>
      </c>
      <c r="J199" s="53">
        <v>43633</v>
      </c>
      <c r="K199" s="109" t="s">
        <v>1354</v>
      </c>
      <c r="L199" s="34" t="s">
        <v>27</v>
      </c>
      <c r="M199" s="109" t="s">
        <v>947</v>
      </c>
      <c r="N199" s="32"/>
    </row>
    <row r="200" spans="1:14" ht="76.5">
      <c r="A200" s="109" t="s">
        <v>1355</v>
      </c>
      <c r="B200" s="32" t="s">
        <v>20</v>
      </c>
      <c r="C200" s="109" t="s">
        <v>30</v>
      </c>
      <c r="D200" s="112">
        <v>37918</v>
      </c>
      <c r="E200" s="112">
        <v>16748</v>
      </c>
      <c r="F200" s="109" t="s">
        <v>1356</v>
      </c>
      <c r="G200" s="109" t="s">
        <v>725</v>
      </c>
      <c r="H200" s="82" t="s">
        <v>1357</v>
      </c>
      <c r="I200" s="110" t="s">
        <v>1248</v>
      </c>
      <c r="J200" s="53">
        <v>43633</v>
      </c>
      <c r="K200" s="109" t="s">
        <v>1358</v>
      </c>
      <c r="L200" s="34" t="s">
        <v>27</v>
      </c>
      <c r="M200" s="109" t="s">
        <v>947</v>
      </c>
      <c r="N200" s="32"/>
    </row>
    <row r="201" spans="1:14" ht="114.75">
      <c r="A201" s="109" t="s">
        <v>1360</v>
      </c>
      <c r="B201" s="32" t="s">
        <v>20</v>
      </c>
      <c r="C201" s="109" t="s">
        <v>30</v>
      </c>
      <c r="D201" s="112">
        <v>37919</v>
      </c>
      <c r="E201" s="112">
        <v>16746</v>
      </c>
      <c r="F201" s="109" t="s">
        <v>1364</v>
      </c>
      <c r="G201" s="109" t="s">
        <v>1366</v>
      </c>
      <c r="H201" s="82" t="s">
        <v>1367</v>
      </c>
      <c r="I201" s="110" t="s">
        <v>1267</v>
      </c>
      <c r="J201" s="53"/>
      <c r="K201" s="109" t="s">
        <v>1368</v>
      </c>
      <c r="L201" s="34" t="s">
        <v>27</v>
      </c>
      <c r="M201" s="109" t="s">
        <v>947</v>
      </c>
      <c r="N201" s="32"/>
    </row>
    <row r="202" spans="1:14" ht="38.25" customHeight="1">
      <c r="A202" s="109" t="s">
        <v>1369</v>
      </c>
      <c r="B202" s="32" t="s">
        <v>20</v>
      </c>
      <c r="C202" s="109" t="s">
        <v>30</v>
      </c>
      <c r="D202" s="112">
        <v>37844</v>
      </c>
      <c r="E202" s="112">
        <v>16741</v>
      </c>
      <c r="F202" s="109" t="s">
        <v>1370</v>
      </c>
      <c r="G202" s="109" t="s">
        <v>725</v>
      </c>
      <c r="H202" s="82" t="s">
        <v>1371</v>
      </c>
      <c r="I202" s="110" t="s">
        <v>1372</v>
      </c>
      <c r="J202" s="53">
        <v>43634</v>
      </c>
      <c r="K202" s="109" t="s">
        <v>1373</v>
      </c>
      <c r="L202" s="34" t="s">
        <v>27</v>
      </c>
      <c r="M202" s="109" t="s">
        <v>947</v>
      </c>
      <c r="N202" s="32"/>
    </row>
    <row r="203" spans="1:14" ht="76.5">
      <c r="A203" s="109" t="s">
        <v>1374</v>
      </c>
      <c r="B203" s="32" t="s">
        <v>20</v>
      </c>
      <c r="C203" s="109" t="s">
        <v>30</v>
      </c>
      <c r="D203" s="112">
        <v>37918</v>
      </c>
      <c r="E203" s="112">
        <v>16748</v>
      </c>
      <c r="F203" s="109" t="s">
        <v>1375</v>
      </c>
      <c r="G203" s="109" t="s">
        <v>800</v>
      </c>
      <c r="H203" s="82" t="s">
        <v>1054</v>
      </c>
      <c r="I203" s="110" t="s">
        <v>1248</v>
      </c>
      <c r="J203" s="53">
        <v>43634</v>
      </c>
      <c r="K203" s="109" t="s">
        <v>1376</v>
      </c>
      <c r="L203" s="34" t="s">
        <v>27</v>
      </c>
      <c r="M203" s="109" t="s">
        <v>947</v>
      </c>
      <c r="N203" s="32"/>
    </row>
    <row r="204" spans="1:14" ht="114.75">
      <c r="A204" s="109" t="s">
        <v>1377</v>
      </c>
      <c r="B204" s="32" t="s">
        <v>20</v>
      </c>
      <c r="C204" s="109" t="s">
        <v>30</v>
      </c>
      <c r="D204" s="112">
        <v>37919</v>
      </c>
      <c r="E204" s="112">
        <v>16746</v>
      </c>
      <c r="F204" s="109" t="s">
        <v>1378</v>
      </c>
      <c r="G204" s="109" t="s">
        <v>800</v>
      </c>
      <c r="H204" s="82" t="s">
        <v>1379</v>
      </c>
      <c r="I204" s="110" t="s">
        <v>1267</v>
      </c>
      <c r="J204" s="53">
        <v>43634</v>
      </c>
      <c r="K204" s="109" t="s">
        <v>1380</v>
      </c>
      <c r="L204" s="34" t="s">
        <v>27</v>
      </c>
      <c r="M204" s="109" t="s">
        <v>947</v>
      </c>
      <c r="N204" s="32"/>
    </row>
    <row r="205" spans="1:14" ht="114.75">
      <c r="A205" s="109" t="s">
        <v>1381</v>
      </c>
      <c r="B205" s="32" t="s">
        <v>20</v>
      </c>
      <c r="C205" s="109" t="s">
        <v>30</v>
      </c>
      <c r="D205" s="112">
        <v>37919</v>
      </c>
      <c r="E205" s="112">
        <v>16746</v>
      </c>
      <c r="F205" s="109" t="s">
        <v>1383</v>
      </c>
      <c r="G205" s="109" t="s">
        <v>800</v>
      </c>
      <c r="H205" s="82" t="s">
        <v>1384</v>
      </c>
      <c r="I205" s="110" t="s">
        <v>1267</v>
      </c>
      <c r="J205" s="53">
        <v>43634</v>
      </c>
      <c r="K205" s="109" t="s">
        <v>1385</v>
      </c>
      <c r="L205" s="34" t="s">
        <v>27</v>
      </c>
      <c r="M205" s="109" t="s">
        <v>947</v>
      </c>
      <c r="N205" s="32"/>
    </row>
    <row r="206" spans="1:14" ht="38.25" customHeight="1">
      <c r="A206" s="109" t="s">
        <v>1386</v>
      </c>
      <c r="B206" s="32" t="s">
        <v>20</v>
      </c>
      <c r="C206" s="109" t="s">
        <v>30</v>
      </c>
      <c r="D206" s="112"/>
      <c r="E206" s="112"/>
      <c r="F206" s="109" t="s">
        <v>1387</v>
      </c>
      <c r="G206" s="109" t="s">
        <v>1301</v>
      </c>
      <c r="H206" s="82" t="s">
        <v>1389</v>
      </c>
      <c r="I206" s="110"/>
      <c r="J206" s="53"/>
      <c r="K206" s="109" t="s">
        <v>1391</v>
      </c>
      <c r="L206" s="34" t="s">
        <v>27</v>
      </c>
      <c r="M206" s="109" t="s">
        <v>947</v>
      </c>
      <c r="N206" s="32"/>
    </row>
    <row r="207" spans="1:14" ht="114.75">
      <c r="A207" s="109" t="s">
        <v>1393</v>
      </c>
      <c r="B207" s="32" t="s">
        <v>20</v>
      </c>
      <c r="C207" s="109" t="s">
        <v>30</v>
      </c>
      <c r="D207" s="112">
        <v>37919</v>
      </c>
      <c r="E207" s="112">
        <v>16746</v>
      </c>
      <c r="F207" s="109" t="s">
        <v>1394</v>
      </c>
      <c r="G207" s="109" t="s">
        <v>1288</v>
      </c>
      <c r="H207" s="82" t="s">
        <v>1396</v>
      </c>
      <c r="I207" s="110" t="s">
        <v>1267</v>
      </c>
      <c r="J207" s="53">
        <v>43634</v>
      </c>
      <c r="K207" s="109" t="s">
        <v>1397</v>
      </c>
      <c r="L207" s="34" t="s">
        <v>27</v>
      </c>
      <c r="M207" s="109" t="s">
        <v>947</v>
      </c>
      <c r="N207" s="32"/>
    </row>
    <row r="208" spans="1:14" ht="76.5">
      <c r="A208" s="109" t="s">
        <v>1400</v>
      </c>
      <c r="B208" s="32" t="s">
        <v>20</v>
      </c>
      <c r="C208" s="109" t="s">
        <v>30</v>
      </c>
      <c r="D208" s="112">
        <v>37918</v>
      </c>
      <c r="E208" s="112">
        <v>16748</v>
      </c>
      <c r="F208" s="109" t="s">
        <v>1401</v>
      </c>
      <c r="G208" s="109" t="s">
        <v>800</v>
      </c>
      <c r="H208" s="82" t="s">
        <v>1402</v>
      </c>
      <c r="I208" s="110" t="s">
        <v>1248</v>
      </c>
      <c r="J208" s="53">
        <v>43634</v>
      </c>
      <c r="K208" s="109" t="s">
        <v>1403</v>
      </c>
      <c r="L208" s="34" t="s">
        <v>27</v>
      </c>
      <c r="M208" s="109" t="s">
        <v>947</v>
      </c>
      <c r="N208" s="32"/>
    </row>
    <row r="209" spans="1:14" ht="76.5">
      <c r="A209" s="109" t="s">
        <v>1404</v>
      </c>
      <c r="B209" s="32" t="s">
        <v>20</v>
      </c>
      <c r="C209" s="109" t="s">
        <v>30</v>
      </c>
      <c r="D209" s="112">
        <v>37918</v>
      </c>
      <c r="E209" s="112">
        <v>16748</v>
      </c>
      <c r="F209" s="109" t="s">
        <v>1405</v>
      </c>
      <c r="G209" s="109" t="s">
        <v>1301</v>
      </c>
      <c r="H209" s="82" t="s">
        <v>1406</v>
      </c>
      <c r="I209" s="110" t="s">
        <v>1248</v>
      </c>
      <c r="J209" s="53">
        <v>43634</v>
      </c>
      <c r="K209" s="109" t="s">
        <v>1407</v>
      </c>
      <c r="L209" s="34" t="s">
        <v>27</v>
      </c>
      <c r="M209" s="109" t="s">
        <v>947</v>
      </c>
      <c r="N209" s="32"/>
    </row>
    <row r="210" spans="1:14" ht="114.75">
      <c r="A210" s="109" t="s">
        <v>1409</v>
      </c>
      <c r="B210" s="32" t="s">
        <v>20</v>
      </c>
      <c r="C210" s="109" t="s">
        <v>30</v>
      </c>
      <c r="D210" s="112">
        <v>37919</v>
      </c>
      <c r="E210" s="112">
        <v>16746</v>
      </c>
      <c r="F210" s="109" t="s">
        <v>1411</v>
      </c>
      <c r="G210" s="109" t="s">
        <v>1301</v>
      </c>
      <c r="H210" s="82" t="s">
        <v>1414</v>
      </c>
      <c r="I210" s="110" t="s">
        <v>1267</v>
      </c>
      <c r="J210" s="53">
        <v>43634</v>
      </c>
      <c r="K210" s="109" t="s">
        <v>1416</v>
      </c>
      <c r="L210" s="34" t="s">
        <v>27</v>
      </c>
      <c r="M210" s="109" t="s">
        <v>947</v>
      </c>
      <c r="N210" s="32"/>
    </row>
    <row r="211" spans="1:14" ht="76.5">
      <c r="A211" s="109" t="s">
        <v>1417</v>
      </c>
      <c r="B211" s="32" t="s">
        <v>20</v>
      </c>
      <c r="C211" s="109" t="s">
        <v>30</v>
      </c>
      <c r="D211" s="112">
        <v>37918</v>
      </c>
      <c r="E211" s="112">
        <v>16748</v>
      </c>
      <c r="F211" s="109" t="s">
        <v>1419</v>
      </c>
      <c r="G211" s="109" t="s">
        <v>725</v>
      </c>
      <c r="H211" s="82" t="s">
        <v>1420</v>
      </c>
      <c r="I211" s="110" t="s">
        <v>1248</v>
      </c>
      <c r="J211" s="53"/>
      <c r="K211" s="109"/>
      <c r="L211" s="34" t="s">
        <v>27</v>
      </c>
      <c r="M211" s="109" t="s">
        <v>947</v>
      </c>
      <c r="N211" s="32"/>
    </row>
    <row r="212" spans="1:14" ht="114.75">
      <c r="A212" s="109" t="s">
        <v>1422</v>
      </c>
      <c r="B212" s="32" t="s">
        <v>20</v>
      </c>
      <c r="C212" s="109" t="s">
        <v>30</v>
      </c>
      <c r="D212" s="112">
        <v>37919</v>
      </c>
      <c r="E212" s="112">
        <v>16746</v>
      </c>
      <c r="F212" s="109" t="s">
        <v>1423</v>
      </c>
      <c r="G212" s="109" t="s">
        <v>1336</v>
      </c>
      <c r="H212" s="82" t="s">
        <v>1424</v>
      </c>
      <c r="I212" s="110" t="s">
        <v>1267</v>
      </c>
      <c r="J212" s="53">
        <v>43635</v>
      </c>
      <c r="K212" s="109" t="s">
        <v>1425</v>
      </c>
      <c r="L212" s="34" t="s">
        <v>27</v>
      </c>
      <c r="M212" s="109" t="s">
        <v>947</v>
      </c>
      <c r="N212" s="32"/>
    </row>
    <row r="213" spans="1:14" ht="38.25" customHeight="1">
      <c r="A213" s="109" t="s">
        <v>1427</v>
      </c>
      <c r="B213" s="32" t="s">
        <v>20</v>
      </c>
      <c r="C213" s="109" t="s">
        <v>30</v>
      </c>
      <c r="D213" s="112"/>
      <c r="E213" s="112"/>
      <c r="F213" s="109"/>
      <c r="G213" s="109" t="s">
        <v>1288</v>
      </c>
      <c r="H213" s="82" t="s">
        <v>1428</v>
      </c>
      <c r="I213" s="110"/>
      <c r="J213" s="53"/>
      <c r="K213" s="109"/>
      <c r="L213" s="34" t="s">
        <v>27</v>
      </c>
      <c r="M213" s="109" t="s">
        <v>947</v>
      </c>
      <c r="N213" s="32"/>
    </row>
    <row r="214" spans="1:14" ht="38.25" customHeight="1">
      <c r="A214" s="109" t="s">
        <v>1429</v>
      </c>
      <c r="B214" s="32" t="s">
        <v>20</v>
      </c>
      <c r="C214" s="109" t="s">
        <v>30</v>
      </c>
      <c r="D214" s="112"/>
      <c r="E214" s="112"/>
      <c r="F214" s="109"/>
      <c r="G214" s="109" t="s">
        <v>800</v>
      </c>
      <c r="H214" s="82" t="s">
        <v>1430</v>
      </c>
      <c r="I214" s="110"/>
      <c r="J214" s="53"/>
      <c r="K214" s="109"/>
      <c r="L214" s="75" t="s">
        <v>1133</v>
      </c>
      <c r="M214" s="109" t="s">
        <v>947</v>
      </c>
      <c r="N214" s="32"/>
    </row>
    <row r="215" spans="1:14" ht="38.25" customHeight="1">
      <c r="A215" s="109" t="s">
        <v>1431</v>
      </c>
      <c r="B215" s="109" t="s">
        <v>1432</v>
      </c>
      <c r="C215" s="109" t="s">
        <v>1433</v>
      </c>
      <c r="D215" s="112"/>
      <c r="E215" s="112"/>
      <c r="F215" s="109"/>
      <c r="G215" s="109" t="s">
        <v>800</v>
      </c>
      <c r="H215" s="82" t="s">
        <v>1435</v>
      </c>
      <c r="I215" s="110"/>
      <c r="J215" s="53"/>
      <c r="K215" s="109"/>
      <c r="L215" s="75" t="s">
        <v>1133</v>
      </c>
      <c r="M215" s="109" t="s">
        <v>1438</v>
      </c>
      <c r="N215" s="32"/>
    </row>
    <row r="216" spans="1:14" ht="229.5">
      <c r="A216" s="109" t="s">
        <v>1439</v>
      </c>
      <c r="B216" s="32" t="s">
        <v>1440</v>
      </c>
      <c r="C216" s="109" t="s">
        <v>30</v>
      </c>
      <c r="D216" s="112"/>
      <c r="E216" s="112"/>
      <c r="F216" s="109"/>
      <c r="G216" s="109" t="s">
        <v>800</v>
      </c>
      <c r="H216" s="82"/>
      <c r="I216" s="110" t="s">
        <v>1442</v>
      </c>
      <c r="J216" s="53"/>
      <c r="K216" s="109"/>
      <c r="L216" s="75" t="s">
        <v>1133</v>
      </c>
      <c r="M216" s="109" t="s">
        <v>229</v>
      </c>
      <c r="N216" s="32"/>
    </row>
    <row r="217" spans="1:14" ht="15.75" customHeight="1">
      <c r="A217" s="109" t="s">
        <v>1443</v>
      </c>
      <c r="B217" s="109" t="s">
        <v>1444</v>
      </c>
      <c r="C217" s="109" t="s">
        <v>30</v>
      </c>
      <c r="D217" s="112"/>
      <c r="E217" s="112"/>
      <c r="F217" s="109"/>
      <c r="G217" s="109" t="s">
        <v>995</v>
      </c>
      <c r="H217" s="82"/>
      <c r="I217" s="110" t="s">
        <v>1445</v>
      </c>
      <c r="J217" s="53"/>
      <c r="K217" s="109"/>
      <c r="L217" s="75" t="s">
        <v>1133</v>
      </c>
      <c r="M217" s="109" t="s">
        <v>229</v>
      </c>
      <c r="N217" s="32"/>
    </row>
    <row r="218" spans="1:14" ht="15.75" customHeight="1"/>
    <row r="219" spans="1:14" ht="15.75" customHeight="1">
      <c r="G219" s="23"/>
    </row>
    <row r="220" spans="1:14" ht="15.75" customHeight="1">
      <c r="G220" s="23"/>
    </row>
    <row r="221" spans="1:14" ht="15.75" customHeight="1">
      <c r="G221" s="23"/>
    </row>
    <row r="222" spans="1:14" ht="15.75" customHeight="1">
      <c r="G222" s="23"/>
    </row>
    <row r="223" spans="1:14" ht="15.75" customHeight="1">
      <c r="G223" s="23"/>
    </row>
    <row r="224" spans="1:14" ht="15.75" customHeight="1">
      <c r="G224" s="23"/>
    </row>
    <row r="225" spans="7:7" ht="15.75" customHeight="1">
      <c r="G225" s="23"/>
    </row>
    <row r="226" spans="7:7" ht="15.75" customHeight="1">
      <c r="G226" s="23"/>
    </row>
    <row r="227" spans="7:7" ht="15.75" customHeight="1">
      <c r="G227" s="23"/>
    </row>
    <row r="228" spans="7:7" ht="15.75" customHeight="1">
      <c r="G228" s="23"/>
    </row>
    <row r="229" spans="7:7" ht="15.75" customHeight="1">
      <c r="G229" s="23"/>
    </row>
    <row r="230" spans="7:7" ht="15.75" customHeight="1">
      <c r="G230" s="23"/>
    </row>
    <row r="231" spans="7:7" ht="15.75" customHeight="1">
      <c r="G231" s="23"/>
    </row>
    <row r="232" spans="7:7" ht="15.75" customHeight="1">
      <c r="G232" s="23"/>
    </row>
    <row r="233" spans="7:7" ht="15.75" customHeight="1">
      <c r="G233" s="23"/>
    </row>
    <row r="234" spans="7:7" ht="15.75" customHeight="1">
      <c r="G234" s="23"/>
    </row>
    <row r="235" spans="7:7" ht="15.75" customHeight="1">
      <c r="G235" s="23"/>
    </row>
    <row r="236" spans="7:7" ht="15.75" customHeight="1">
      <c r="G236" s="23"/>
    </row>
    <row r="237" spans="7:7" ht="15.75" customHeight="1">
      <c r="G237" s="23"/>
    </row>
    <row r="238" spans="7:7" ht="15.75" customHeight="1">
      <c r="G238" s="23"/>
    </row>
    <row r="239" spans="7:7" ht="15.75" customHeight="1">
      <c r="G239" s="23"/>
    </row>
    <row r="240" spans="7:7" ht="15.75" customHeight="1">
      <c r="G240" s="23"/>
    </row>
    <row r="241" spans="7:7" ht="15.75" customHeight="1">
      <c r="G241" s="23"/>
    </row>
    <row r="242" spans="7:7" ht="15.75" customHeight="1">
      <c r="G242" s="23"/>
    </row>
    <row r="243" spans="7:7" ht="15.75" customHeight="1">
      <c r="G243" s="23"/>
    </row>
    <row r="244" spans="7:7" ht="15.75" customHeight="1">
      <c r="G244" s="23"/>
    </row>
    <row r="245" spans="7:7" ht="15.75" customHeight="1">
      <c r="G245" s="23"/>
    </row>
    <row r="246" spans="7:7" ht="15.75" customHeight="1">
      <c r="G246" s="23"/>
    </row>
    <row r="247" spans="7:7" ht="15.75" customHeight="1">
      <c r="G247" s="23"/>
    </row>
    <row r="248" spans="7:7" ht="15.75" customHeight="1">
      <c r="G248" s="23"/>
    </row>
    <row r="249" spans="7:7" ht="15.75" customHeight="1">
      <c r="G249" s="23"/>
    </row>
    <row r="250" spans="7:7" ht="15.75" customHeight="1">
      <c r="G250" s="23"/>
    </row>
    <row r="251" spans="7:7" ht="15.75" customHeight="1">
      <c r="G251" s="23"/>
    </row>
    <row r="252" spans="7:7" ht="15.75" customHeight="1">
      <c r="G252" s="23"/>
    </row>
    <row r="253" spans="7:7" ht="15.75" customHeight="1">
      <c r="G253" s="23"/>
    </row>
    <row r="254" spans="7:7" ht="15.75" customHeight="1">
      <c r="G254" s="23"/>
    </row>
    <row r="255" spans="7:7" ht="15.75" customHeight="1">
      <c r="G255" s="23"/>
    </row>
    <row r="256" spans="7:7" ht="15.75" customHeight="1">
      <c r="G256" s="23"/>
    </row>
    <row r="257" spans="7:7" ht="15.75" customHeight="1">
      <c r="G257" s="23"/>
    </row>
    <row r="258" spans="7:7" ht="15.75" customHeight="1">
      <c r="G258" s="23"/>
    </row>
    <row r="259" spans="7:7" ht="15.75" customHeight="1">
      <c r="G259" s="23"/>
    </row>
    <row r="260" spans="7:7" ht="15.75" customHeight="1">
      <c r="G260" s="23"/>
    </row>
    <row r="261" spans="7:7" ht="15.75" customHeight="1">
      <c r="G261" s="23"/>
    </row>
    <row r="262" spans="7:7" ht="15.75" customHeight="1">
      <c r="G262" s="23"/>
    </row>
    <row r="263" spans="7:7" ht="15.75" customHeight="1">
      <c r="G263" s="23"/>
    </row>
    <row r="264" spans="7:7" ht="15.75" customHeight="1">
      <c r="G264" s="23"/>
    </row>
    <row r="265" spans="7:7" ht="15.75" customHeight="1">
      <c r="G265" s="23"/>
    </row>
    <row r="266" spans="7:7" ht="15.75" customHeight="1">
      <c r="G266" s="23"/>
    </row>
    <row r="267" spans="7:7" ht="15.75" customHeight="1">
      <c r="G267" s="23"/>
    </row>
    <row r="268" spans="7:7" ht="15.75" customHeight="1">
      <c r="G268" s="23"/>
    </row>
    <row r="269" spans="7:7" ht="15.75" customHeight="1">
      <c r="G269" s="23"/>
    </row>
    <row r="270" spans="7:7" ht="15.75" customHeight="1">
      <c r="G270" s="23"/>
    </row>
    <row r="271" spans="7:7" ht="15.75" customHeight="1">
      <c r="G271" s="23"/>
    </row>
    <row r="272" spans="7:7" ht="15.75" customHeight="1">
      <c r="G272" s="23"/>
    </row>
    <row r="273" spans="7:7" ht="15.75" customHeight="1">
      <c r="G273" s="23"/>
    </row>
    <row r="274" spans="7:7" ht="15.75" customHeight="1">
      <c r="G274" s="23"/>
    </row>
    <row r="275" spans="7:7" ht="15.75" customHeight="1">
      <c r="G275" s="23"/>
    </row>
    <row r="276" spans="7:7" ht="15.75" customHeight="1">
      <c r="G276" s="23"/>
    </row>
    <row r="277" spans="7:7" ht="15.75" customHeight="1">
      <c r="G277" s="23"/>
    </row>
    <row r="278" spans="7:7" ht="15.75" customHeight="1">
      <c r="G278" s="23"/>
    </row>
    <row r="279" spans="7:7" ht="15.75" customHeight="1">
      <c r="G279" s="23"/>
    </row>
    <row r="280" spans="7:7" ht="15.75" customHeight="1">
      <c r="G280" s="23"/>
    </row>
    <row r="281" spans="7:7" ht="15.75" customHeight="1">
      <c r="G281" s="23"/>
    </row>
    <row r="282" spans="7:7" ht="15.75" customHeight="1">
      <c r="G282" s="23"/>
    </row>
    <row r="283" spans="7:7" ht="15.75" customHeight="1">
      <c r="G283" s="23"/>
    </row>
    <row r="284" spans="7:7" ht="15.75" customHeight="1">
      <c r="G284" s="23"/>
    </row>
    <row r="285" spans="7:7" ht="15.75" customHeight="1">
      <c r="G285" s="23"/>
    </row>
    <row r="286" spans="7:7" ht="15.75" customHeight="1">
      <c r="G286" s="23"/>
    </row>
    <row r="287" spans="7:7" ht="15.75" customHeight="1">
      <c r="G287" s="23"/>
    </row>
    <row r="288" spans="7:7" ht="15.75" customHeight="1">
      <c r="G288" s="23"/>
    </row>
    <row r="289" spans="7:7" ht="15.75" customHeight="1">
      <c r="G289" s="23"/>
    </row>
    <row r="290" spans="7:7" ht="15.75" customHeight="1">
      <c r="G290" s="23"/>
    </row>
    <row r="291" spans="7:7" ht="15.75" customHeight="1">
      <c r="G291" s="23"/>
    </row>
    <row r="292" spans="7:7" ht="15.75" customHeight="1">
      <c r="G292" s="23"/>
    </row>
    <row r="293" spans="7:7" ht="15.75" customHeight="1">
      <c r="G293" s="23"/>
    </row>
    <row r="294" spans="7:7" ht="15.75" customHeight="1">
      <c r="G294" s="23"/>
    </row>
    <row r="295" spans="7:7" ht="15.75" customHeight="1">
      <c r="G295" s="23"/>
    </row>
    <row r="296" spans="7:7" ht="15.75" customHeight="1">
      <c r="G296" s="23"/>
    </row>
    <row r="297" spans="7:7" ht="15.75" customHeight="1">
      <c r="G297" s="23"/>
    </row>
    <row r="298" spans="7:7" ht="15.75" customHeight="1">
      <c r="G298" s="23"/>
    </row>
    <row r="299" spans="7:7" ht="15.75" customHeight="1">
      <c r="G299" s="23"/>
    </row>
    <row r="300" spans="7:7" ht="15.75" customHeight="1">
      <c r="G300" s="23"/>
    </row>
    <row r="301" spans="7:7" ht="15.75" customHeight="1">
      <c r="G301" s="23"/>
    </row>
    <row r="302" spans="7:7" ht="15.75" customHeight="1">
      <c r="G302" s="23"/>
    </row>
    <row r="303" spans="7:7" ht="15.75" customHeight="1">
      <c r="G303" s="23"/>
    </row>
    <row r="304" spans="7:7" ht="15.75" customHeight="1">
      <c r="G304" s="23"/>
    </row>
    <row r="305" spans="7:7" ht="15.75" customHeight="1">
      <c r="G305" s="23"/>
    </row>
    <row r="306" spans="7:7" ht="15.75" customHeight="1">
      <c r="G306" s="23"/>
    </row>
    <row r="307" spans="7:7" ht="15.75" customHeight="1">
      <c r="G307" s="23"/>
    </row>
    <row r="308" spans="7:7" ht="15.75" customHeight="1">
      <c r="G308" s="23"/>
    </row>
    <row r="309" spans="7:7" ht="15.75" customHeight="1">
      <c r="G309" s="23"/>
    </row>
    <row r="310" spans="7:7" ht="15.75" customHeight="1">
      <c r="G310" s="23"/>
    </row>
    <row r="311" spans="7:7" ht="15.75" customHeight="1">
      <c r="G311" s="23"/>
    </row>
    <row r="312" spans="7:7" ht="15.75" customHeight="1">
      <c r="G312" s="23"/>
    </row>
    <row r="313" spans="7:7" ht="15.75" customHeight="1">
      <c r="G313" s="23"/>
    </row>
    <row r="314" spans="7:7" ht="15.75" customHeight="1">
      <c r="G314" s="23"/>
    </row>
    <row r="315" spans="7:7" ht="15.75" customHeight="1">
      <c r="G315" s="23"/>
    </row>
    <row r="316" spans="7:7" ht="15.75" customHeight="1">
      <c r="G316" s="23"/>
    </row>
    <row r="317" spans="7:7" ht="15.75" customHeight="1">
      <c r="G317" s="23"/>
    </row>
    <row r="318" spans="7:7" ht="15.75" customHeight="1">
      <c r="G318" s="23"/>
    </row>
    <row r="319" spans="7:7" ht="15.75" customHeight="1">
      <c r="G319" s="23"/>
    </row>
    <row r="320" spans="7:7" ht="15.75" customHeight="1">
      <c r="G320" s="23"/>
    </row>
    <row r="321" spans="7:7" ht="15.75" customHeight="1">
      <c r="G321" s="23"/>
    </row>
    <row r="322" spans="7:7" ht="15.75" customHeight="1">
      <c r="G322" s="23"/>
    </row>
    <row r="323" spans="7:7" ht="15.75" customHeight="1">
      <c r="G323" s="23"/>
    </row>
    <row r="324" spans="7:7" ht="15.75" customHeight="1">
      <c r="G324" s="23"/>
    </row>
    <row r="325" spans="7:7" ht="15.75" customHeight="1">
      <c r="G325" s="23"/>
    </row>
    <row r="326" spans="7:7" ht="15.75" customHeight="1">
      <c r="G326" s="23"/>
    </row>
    <row r="327" spans="7:7" ht="15.75" customHeight="1">
      <c r="G327" s="23"/>
    </row>
    <row r="328" spans="7:7" ht="15.75" customHeight="1">
      <c r="G328" s="23"/>
    </row>
    <row r="329" spans="7:7" ht="15.75" customHeight="1">
      <c r="G329" s="23"/>
    </row>
    <row r="330" spans="7:7" ht="15.75" customHeight="1">
      <c r="G330" s="23"/>
    </row>
    <row r="331" spans="7:7" ht="15.75" customHeight="1">
      <c r="G331" s="23"/>
    </row>
    <row r="332" spans="7:7" ht="15.75" customHeight="1">
      <c r="G332" s="23"/>
    </row>
    <row r="333" spans="7:7" ht="15.75" customHeight="1">
      <c r="G333" s="23"/>
    </row>
    <row r="334" spans="7:7" ht="15.75" customHeight="1">
      <c r="G334" s="23"/>
    </row>
    <row r="335" spans="7:7" ht="15.75" customHeight="1">
      <c r="G335" s="23"/>
    </row>
    <row r="336" spans="7:7" ht="15.75" customHeight="1">
      <c r="G336" s="23"/>
    </row>
    <row r="337" spans="7:7" ht="15.75" customHeight="1">
      <c r="G337" s="23"/>
    </row>
    <row r="338" spans="7:7" ht="15.75" customHeight="1">
      <c r="G338" s="23"/>
    </row>
    <row r="339" spans="7:7" ht="15.75" customHeight="1">
      <c r="G339" s="23"/>
    </row>
    <row r="340" spans="7:7" ht="15.75" customHeight="1">
      <c r="G340" s="23"/>
    </row>
    <row r="341" spans="7:7" ht="15.75" customHeight="1">
      <c r="G341" s="23"/>
    </row>
    <row r="342" spans="7:7" ht="15.75" customHeight="1">
      <c r="G342" s="11"/>
    </row>
    <row r="343" spans="7:7" ht="15.75" customHeight="1">
      <c r="G343" s="11"/>
    </row>
    <row r="344" spans="7:7" ht="15.75" customHeight="1">
      <c r="G344" s="11"/>
    </row>
    <row r="345" spans="7:7" ht="15.75" customHeight="1">
      <c r="G345" s="11"/>
    </row>
    <row r="346" spans="7:7" ht="15.75" customHeight="1">
      <c r="G346" s="11"/>
    </row>
    <row r="347" spans="7:7" ht="15.75" customHeight="1">
      <c r="G347" s="11"/>
    </row>
    <row r="348" spans="7:7" ht="15.75" customHeight="1">
      <c r="G348" s="11"/>
    </row>
    <row r="349" spans="7:7" ht="15.75" customHeight="1">
      <c r="G349" s="11"/>
    </row>
    <row r="350" spans="7:7" ht="15.75" customHeight="1">
      <c r="G350" s="11"/>
    </row>
    <row r="351" spans="7:7" ht="15.75" customHeight="1">
      <c r="G351" s="11"/>
    </row>
    <row r="352" spans="7:7" ht="15.75" customHeight="1">
      <c r="G352" s="11"/>
    </row>
    <row r="353" spans="7:7" ht="15.75" customHeight="1">
      <c r="G353" s="11"/>
    </row>
    <row r="354" spans="7:7" ht="15.75" customHeight="1">
      <c r="G354" s="11"/>
    </row>
    <row r="355" spans="7:7" ht="15.75" customHeight="1">
      <c r="G355" s="11"/>
    </row>
    <row r="356" spans="7:7" ht="15.75" customHeight="1">
      <c r="G356" s="11"/>
    </row>
    <row r="357" spans="7:7" ht="15.75" customHeight="1">
      <c r="G357" s="11"/>
    </row>
    <row r="358" spans="7:7" ht="15.75" customHeight="1">
      <c r="G358" s="11"/>
    </row>
    <row r="359" spans="7:7" ht="15.75" customHeight="1">
      <c r="G359" s="11"/>
    </row>
    <row r="360" spans="7:7" ht="15.75" customHeight="1">
      <c r="G360" s="11"/>
    </row>
    <row r="361" spans="7:7" ht="15.75" customHeight="1">
      <c r="G361" s="11"/>
    </row>
    <row r="362" spans="7:7" ht="15.75" customHeight="1">
      <c r="G362" s="11"/>
    </row>
    <row r="363" spans="7:7" ht="15.75" customHeight="1">
      <c r="G363" s="11"/>
    </row>
    <row r="364" spans="7:7" ht="15.75" customHeight="1">
      <c r="G364" s="11"/>
    </row>
    <row r="365" spans="7:7" ht="15.75" customHeight="1">
      <c r="G365" s="11"/>
    </row>
    <row r="366" spans="7:7" ht="15.75" customHeight="1">
      <c r="G366" s="11"/>
    </row>
    <row r="367" spans="7:7" ht="15.75" customHeight="1">
      <c r="G367" s="11"/>
    </row>
    <row r="368" spans="7:7" ht="15.75" customHeight="1">
      <c r="G368" s="11"/>
    </row>
    <row r="369" spans="7:7" ht="15.75" customHeight="1">
      <c r="G369" s="11"/>
    </row>
    <row r="370" spans="7:7" ht="15.75" customHeight="1">
      <c r="G370" s="11"/>
    </row>
    <row r="371" spans="7:7" ht="15.75" customHeight="1">
      <c r="G371" s="11"/>
    </row>
    <row r="372" spans="7:7" ht="15.75" customHeight="1">
      <c r="G372" s="11"/>
    </row>
    <row r="373" spans="7:7" ht="15.75" customHeight="1">
      <c r="G373" s="11"/>
    </row>
    <row r="374" spans="7:7" ht="15.75" customHeight="1">
      <c r="G374" s="11"/>
    </row>
    <row r="375" spans="7:7" ht="15.75" customHeight="1">
      <c r="G375" s="11"/>
    </row>
    <row r="376" spans="7:7" ht="15.75" customHeight="1">
      <c r="G376" s="11"/>
    </row>
    <row r="377" spans="7:7" ht="15.75" customHeight="1">
      <c r="G377" s="11"/>
    </row>
    <row r="378" spans="7:7" ht="15.75" customHeight="1">
      <c r="G378" s="11"/>
    </row>
    <row r="379" spans="7:7" ht="15.75" customHeight="1">
      <c r="G379" s="11"/>
    </row>
    <row r="380" spans="7:7" ht="15.75" customHeight="1">
      <c r="G380" s="11"/>
    </row>
    <row r="381" spans="7:7" ht="15.75" customHeight="1">
      <c r="G381" s="11"/>
    </row>
    <row r="382" spans="7:7" ht="15.75" customHeight="1">
      <c r="G382" s="11"/>
    </row>
    <row r="383" spans="7:7" ht="15.75" customHeight="1">
      <c r="G383" s="11"/>
    </row>
    <row r="384" spans="7:7" ht="15.75" customHeight="1">
      <c r="G384" s="11"/>
    </row>
    <row r="385" spans="7:7" ht="15.75" customHeight="1">
      <c r="G385" s="11"/>
    </row>
    <row r="386" spans="7:7" ht="15.75" customHeight="1">
      <c r="G386" s="11"/>
    </row>
    <row r="387" spans="7:7" ht="15.75" customHeight="1">
      <c r="G387" s="11"/>
    </row>
    <row r="388" spans="7:7" ht="15.75" customHeight="1">
      <c r="G388" s="11"/>
    </row>
    <row r="389" spans="7:7" ht="15.75" customHeight="1">
      <c r="G389" s="11"/>
    </row>
    <row r="390" spans="7:7" ht="15.75" customHeight="1">
      <c r="G390" s="11"/>
    </row>
    <row r="391" spans="7:7" ht="15.75" customHeight="1">
      <c r="G391" s="11"/>
    </row>
    <row r="392" spans="7:7" ht="15.75" customHeight="1">
      <c r="G392" s="11"/>
    </row>
    <row r="393" spans="7:7" ht="15.75" customHeight="1">
      <c r="G393" s="11"/>
    </row>
    <row r="394" spans="7:7" ht="15.75" customHeight="1">
      <c r="G394" s="11"/>
    </row>
    <row r="395" spans="7:7" ht="15.75" customHeight="1">
      <c r="G395" s="11"/>
    </row>
    <row r="396" spans="7:7" ht="15.75" customHeight="1">
      <c r="G396" s="11"/>
    </row>
    <row r="397" spans="7:7" ht="15.75" customHeight="1">
      <c r="G397" s="11"/>
    </row>
    <row r="398" spans="7:7" ht="15.75" customHeight="1">
      <c r="G398" s="11"/>
    </row>
    <row r="399" spans="7:7" ht="15.75" customHeight="1">
      <c r="G399" s="11"/>
    </row>
    <row r="400" spans="7:7" ht="15.75" customHeight="1">
      <c r="G400" s="11"/>
    </row>
    <row r="401" spans="7:7" ht="15.75" customHeight="1">
      <c r="G401" s="11"/>
    </row>
    <row r="402" spans="7:7" ht="15.75" customHeight="1">
      <c r="G402" s="11"/>
    </row>
    <row r="403" spans="7:7" ht="15.75" customHeight="1">
      <c r="G403" s="11"/>
    </row>
    <row r="404" spans="7:7" ht="15.75" customHeight="1">
      <c r="G404" s="11"/>
    </row>
    <row r="405" spans="7:7" ht="15.75" customHeight="1">
      <c r="G405" s="11"/>
    </row>
    <row r="406" spans="7:7" ht="15.75" customHeight="1">
      <c r="G406" s="11"/>
    </row>
    <row r="407" spans="7:7" ht="15.75" customHeight="1">
      <c r="G407" s="11"/>
    </row>
    <row r="408" spans="7:7" ht="15.75" customHeight="1">
      <c r="G408" s="11"/>
    </row>
    <row r="409" spans="7:7" ht="15.75" customHeight="1">
      <c r="G409" s="11"/>
    </row>
    <row r="410" spans="7:7" ht="15.75" customHeight="1">
      <c r="G410" s="11"/>
    </row>
    <row r="411" spans="7:7" ht="15.75" customHeight="1">
      <c r="G411" s="11"/>
    </row>
    <row r="412" spans="7:7" ht="15.75" customHeight="1">
      <c r="G412" s="11"/>
    </row>
    <row r="413" spans="7:7" ht="15.75" customHeight="1">
      <c r="G413" s="11"/>
    </row>
    <row r="414" spans="7:7" ht="15.75" customHeight="1">
      <c r="G414" s="11"/>
    </row>
    <row r="415" spans="7:7" ht="15.75" customHeight="1">
      <c r="G415" s="11"/>
    </row>
    <row r="416" spans="7:7" ht="15.75" customHeight="1">
      <c r="G416" s="11"/>
    </row>
    <row r="417" spans="7:7" ht="15.75" customHeight="1">
      <c r="G417" s="11"/>
    </row>
    <row r="418" spans="7:7" ht="15.75" customHeight="1">
      <c r="G418" s="11"/>
    </row>
    <row r="419" spans="7:7" ht="15.75" customHeight="1">
      <c r="G419" s="11"/>
    </row>
    <row r="420" spans="7:7" ht="15.75" customHeight="1">
      <c r="G420" s="11"/>
    </row>
    <row r="421" spans="7:7" ht="15.75" customHeight="1">
      <c r="G421" s="11"/>
    </row>
    <row r="422" spans="7:7" ht="15.75" customHeight="1">
      <c r="G422" s="11"/>
    </row>
    <row r="423" spans="7:7" ht="15.75" customHeight="1">
      <c r="G423" s="11"/>
    </row>
    <row r="424" spans="7:7" ht="15.75" customHeight="1">
      <c r="G424" s="11"/>
    </row>
    <row r="425" spans="7:7" ht="15.75" customHeight="1">
      <c r="G425" s="11"/>
    </row>
    <row r="426" spans="7:7" ht="15.75" customHeight="1">
      <c r="G426" s="11"/>
    </row>
    <row r="427" spans="7:7" ht="15.75" customHeight="1">
      <c r="G427" s="11"/>
    </row>
    <row r="428" spans="7:7" ht="15.75" customHeight="1">
      <c r="G428" s="11"/>
    </row>
    <row r="429" spans="7:7" ht="15.75" customHeight="1">
      <c r="G429" s="11"/>
    </row>
    <row r="430" spans="7:7" ht="15.75" customHeight="1">
      <c r="G430" s="11"/>
    </row>
    <row r="431" spans="7:7" ht="15.75" customHeight="1">
      <c r="G431" s="11"/>
    </row>
    <row r="432" spans="7:7" ht="15.75" customHeight="1">
      <c r="G432" s="11"/>
    </row>
    <row r="433" spans="7:7" ht="15.75" customHeight="1">
      <c r="G433" s="11"/>
    </row>
    <row r="434" spans="7:7" ht="15.75" customHeight="1">
      <c r="G434" s="11"/>
    </row>
    <row r="435" spans="7:7" ht="15.75" customHeight="1">
      <c r="G435" s="11"/>
    </row>
    <row r="436" spans="7:7" ht="15.75" customHeight="1">
      <c r="G436" s="11"/>
    </row>
    <row r="437" spans="7:7" ht="15.75" customHeight="1">
      <c r="G437" s="11"/>
    </row>
    <row r="438" spans="7:7" ht="15.75" customHeight="1">
      <c r="G438" s="11"/>
    </row>
    <row r="439" spans="7:7" ht="15.75" customHeight="1">
      <c r="G439" s="11"/>
    </row>
    <row r="440" spans="7:7" ht="15.75" customHeight="1">
      <c r="G440" s="11"/>
    </row>
    <row r="441" spans="7:7" ht="15.75" customHeight="1">
      <c r="G441" s="11"/>
    </row>
    <row r="442" spans="7:7" ht="15.75" customHeight="1">
      <c r="G442" s="11"/>
    </row>
    <row r="443" spans="7:7" ht="15.75" customHeight="1">
      <c r="G443" s="11"/>
    </row>
    <row r="444" spans="7:7" ht="15.75" customHeight="1">
      <c r="G444" s="11"/>
    </row>
    <row r="445" spans="7:7" ht="15.75" customHeight="1">
      <c r="G445" s="11"/>
    </row>
    <row r="446" spans="7:7" ht="15.75" customHeight="1">
      <c r="G446" s="11"/>
    </row>
    <row r="447" spans="7:7" ht="15.75" customHeight="1">
      <c r="G447" s="11"/>
    </row>
    <row r="448" spans="7:7" ht="15.75" customHeight="1">
      <c r="G448" s="11"/>
    </row>
    <row r="449" spans="7:7" ht="15.75" customHeight="1">
      <c r="G449" s="11"/>
    </row>
    <row r="450" spans="7:7" ht="15.75" customHeight="1">
      <c r="G450" s="11"/>
    </row>
    <row r="451" spans="7:7" ht="15.75" customHeight="1">
      <c r="G451" s="11"/>
    </row>
    <row r="452" spans="7:7" ht="15.75" customHeight="1">
      <c r="G452" s="11"/>
    </row>
    <row r="453" spans="7:7" ht="15.75" customHeight="1">
      <c r="G453" s="11"/>
    </row>
    <row r="454" spans="7:7" ht="15.75" customHeight="1">
      <c r="G454" s="11"/>
    </row>
    <row r="455" spans="7:7" ht="15.75" customHeight="1">
      <c r="G455" s="11"/>
    </row>
    <row r="456" spans="7:7" ht="15.75" customHeight="1">
      <c r="G456" s="11"/>
    </row>
    <row r="457" spans="7:7" ht="15.75" customHeight="1">
      <c r="G457" s="11"/>
    </row>
    <row r="458" spans="7:7" ht="15.75" customHeight="1">
      <c r="G458" s="11"/>
    </row>
    <row r="459" spans="7:7" ht="15.75" customHeight="1">
      <c r="G459" s="11"/>
    </row>
    <row r="460" spans="7:7" ht="15.75" customHeight="1">
      <c r="G460" s="11"/>
    </row>
    <row r="461" spans="7:7" ht="15.75" customHeight="1">
      <c r="G461" s="11"/>
    </row>
    <row r="462" spans="7:7" ht="15.75" customHeight="1">
      <c r="G462" s="11"/>
    </row>
    <row r="463" spans="7:7" ht="15.75" customHeight="1">
      <c r="G463" s="11"/>
    </row>
    <row r="464" spans="7:7" ht="15.75" customHeight="1">
      <c r="G464" s="11"/>
    </row>
    <row r="465" spans="7:7" ht="15.75" customHeight="1">
      <c r="G465" s="11"/>
    </row>
    <row r="466" spans="7:7" ht="15.75" customHeight="1">
      <c r="G466" s="11"/>
    </row>
    <row r="467" spans="7:7" ht="15.75" customHeight="1">
      <c r="G467" s="11"/>
    </row>
    <row r="468" spans="7:7" ht="15.75" customHeight="1">
      <c r="G468" s="11"/>
    </row>
    <row r="469" spans="7:7" ht="15.75" customHeight="1">
      <c r="G469" s="11"/>
    </row>
    <row r="470" spans="7:7" ht="15.75" customHeight="1">
      <c r="G470" s="11"/>
    </row>
    <row r="471" spans="7:7" ht="15.75" customHeight="1">
      <c r="G471" s="11"/>
    </row>
    <row r="472" spans="7:7" ht="15.75" customHeight="1">
      <c r="G472" s="11"/>
    </row>
    <row r="473" spans="7:7" ht="15.75" customHeight="1">
      <c r="G473" s="11"/>
    </row>
    <row r="474" spans="7:7" ht="15.75" customHeight="1">
      <c r="G474" s="11"/>
    </row>
    <row r="475" spans="7:7" ht="15.75" customHeight="1">
      <c r="G475" s="11"/>
    </row>
    <row r="476" spans="7:7" ht="15.75" customHeight="1">
      <c r="G476" s="11"/>
    </row>
    <row r="477" spans="7:7" ht="15.75" customHeight="1">
      <c r="G477" s="11"/>
    </row>
    <row r="478" spans="7:7" ht="15.75" customHeight="1">
      <c r="G478" s="11"/>
    </row>
    <row r="479" spans="7:7" ht="15.75" customHeight="1">
      <c r="G479" s="11"/>
    </row>
    <row r="480" spans="7:7" ht="15.75" customHeight="1">
      <c r="G480" s="11"/>
    </row>
    <row r="481" spans="7:7" ht="15.75" customHeight="1">
      <c r="G481" s="11"/>
    </row>
    <row r="482" spans="7:7" ht="15.75" customHeight="1">
      <c r="G482" s="11"/>
    </row>
    <row r="483" spans="7:7" ht="15.75" customHeight="1">
      <c r="G483" s="11"/>
    </row>
    <row r="484" spans="7:7" ht="15.75" customHeight="1">
      <c r="G484" s="11"/>
    </row>
    <row r="485" spans="7:7" ht="15.75" customHeight="1">
      <c r="G485" s="11"/>
    </row>
    <row r="486" spans="7:7" ht="15.75" customHeight="1">
      <c r="G486" s="11"/>
    </row>
    <row r="487" spans="7:7" ht="15.75" customHeight="1">
      <c r="G487" s="11"/>
    </row>
    <row r="488" spans="7:7" ht="15.75" customHeight="1">
      <c r="G488" s="11"/>
    </row>
    <row r="489" spans="7:7" ht="15.75" customHeight="1">
      <c r="G489" s="11"/>
    </row>
    <row r="490" spans="7:7" ht="15.75" customHeight="1">
      <c r="G490" s="11"/>
    </row>
    <row r="491" spans="7:7" ht="15.75" customHeight="1">
      <c r="G491" s="11"/>
    </row>
    <row r="492" spans="7:7" ht="15.75" customHeight="1">
      <c r="G492" s="11"/>
    </row>
    <row r="493" spans="7:7" ht="15.75" customHeight="1">
      <c r="G493" s="11"/>
    </row>
    <row r="494" spans="7:7" ht="15.75" customHeight="1">
      <c r="G494" s="11"/>
    </row>
    <row r="495" spans="7:7" ht="15.75" customHeight="1">
      <c r="G495" s="11"/>
    </row>
    <row r="496" spans="7:7" ht="15.75" customHeight="1">
      <c r="G496" s="11"/>
    </row>
    <row r="497" spans="7:7" ht="15.75" customHeight="1">
      <c r="G497" s="11"/>
    </row>
    <row r="498" spans="7:7" ht="15.75" customHeight="1">
      <c r="G498" s="11"/>
    </row>
    <row r="499" spans="7:7" ht="15.75" customHeight="1">
      <c r="G499" s="11"/>
    </row>
    <row r="500" spans="7:7" ht="15.75" customHeight="1">
      <c r="G500" s="11"/>
    </row>
    <row r="501" spans="7:7" ht="15.75" customHeight="1">
      <c r="G501" s="11"/>
    </row>
    <row r="502" spans="7:7" ht="15.75" customHeight="1">
      <c r="G502" s="11"/>
    </row>
    <row r="503" spans="7:7" ht="15.75" customHeight="1">
      <c r="G503" s="11"/>
    </row>
    <row r="504" spans="7:7" ht="15.75" customHeight="1">
      <c r="G504" s="11"/>
    </row>
    <row r="505" spans="7:7" ht="15.75" customHeight="1">
      <c r="G505" s="11"/>
    </row>
    <row r="506" spans="7:7" ht="15.75" customHeight="1">
      <c r="G506" s="11"/>
    </row>
    <row r="507" spans="7:7" ht="15.75" customHeight="1">
      <c r="G507" s="11"/>
    </row>
    <row r="508" spans="7:7" ht="15.75" customHeight="1">
      <c r="G508" s="11"/>
    </row>
    <row r="509" spans="7:7" ht="15.75" customHeight="1">
      <c r="G509" s="11"/>
    </row>
    <row r="510" spans="7:7" ht="15.75" customHeight="1">
      <c r="G510" s="11"/>
    </row>
    <row r="511" spans="7:7" ht="15.75" customHeight="1">
      <c r="G511" s="11"/>
    </row>
    <row r="512" spans="7:7" ht="15.75" customHeight="1">
      <c r="G512" s="11"/>
    </row>
    <row r="513" spans="7:7" ht="15.75" customHeight="1">
      <c r="G513" s="11"/>
    </row>
    <row r="514" spans="7:7" ht="15.75" customHeight="1">
      <c r="G514" s="11"/>
    </row>
    <row r="515" spans="7:7" ht="15.75" customHeight="1">
      <c r="G515" s="11"/>
    </row>
    <row r="516" spans="7:7" ht="15.75" customHeight="1">
      <c r="G516" s="11"/>
    </row>
    <row r="517" spans="7:7" ht="15.75" customHeight="1">
      <c r="G517" s="11"/>
    </row>
    <row r="518" spans="7:7" ht="15.75" customHeight="1">
      <c r="G518" s="11"/>
    </row>
    <row r="519" spans="7:7" ht="15.75" customHeight="1">
      <c r="G519" s="11"/>
    </row>
    <row r="520" spans="7:7" ht="15.75" customHeight="1">
      <c r="G520" s="11"/>
    </row>
    <row r="521" spans="7:7" ht="15.75" customHeight="1">
      <c r="G521" s="11"/>
    </row>
    <row r="522" spans="7:7" ht="15.75" customHeight="1">
      <c r="G522" s="11"/>
    </row>
    <row r="523" spans="7:7" ht="15.75" customHeight="1">
      <c r="G523" s="11"/>
    </row>
    <row r="524" spans="7:7" ht="15.75" customHeight="1">
      <c r="G524" s="11"/>
    </row>
    <row r="525" spans="7:7" ht="15.75" customHeight="1">
      <c r="G525" s="11"/>
    </row>
    <row r="526" spans="7:7" ht="15.75" customHeight="1">
      <c r="G526" s="11"/>
    </row>
    <row r="527" spans="7:7" ht="15.75" customHeight="1">
      <c r="G527" s="11"/>
    </row>
    <row r="528" spans="7:7" ht="15.75" customHeight="1">
      <c r="G528" s="11"/>
    </row>
    <row r="529" spans="7:7" ht="15.75" customHeight="1">
      <c r="G529" s="11"/>
    </row>
    <row r="530" spans="7:7" ht="15.75" customHeight="1">
      <c r="G530" s="11"/>
    </row>
    <row r="531" spans="7:7" ht="15.75" customHeight="1">
      <c r="G531" s="11"/>
    </row>
    <row r="532" spans="7:7" ht="15.75" customHeight="1">
      <c r="G532" s="11"/>
    </row>
    <row r="533" spans="7:7" ht="15.75" customHeight="1">
      <c r="G533" s="11"/>
    </row>
    <row r="534" spans="7:7" ht="15.75" customHeight="1">
      <c r="G534" s="11"/>
    </row>
    <row r="535" spans="7:7" ht="15.75" customHeight="1">
      <c r="G535" s="11"/>
    </row>
    <row r="536" spans="7:7" ht="15.75" customHeight="1">
      <c r="G536" s="11"/>
    </row>
    <row r="537" spans="7:7" ht="15.75" customHeight="1">
      <c r="G537" s="11"/>
    </row>
    <row r="538" spans="7:7" ht="15.75" customHeight="1">
      <c r="G538" s="11"/>
    </row>
    <row r="539" spans="7:7" ht="15.75" customHeight="1">
      <c r="G539" s="11"/>
    </row>
    <row r="540" spans="7:7" ht="15.75" customHeight="1">
      <c r="G540" s="11"/>
    </row>
    <row r="541" spans="7:7" ht="15.75" customHeight="1">
      <c r="G541" s="11"/>
    </row>
    <row r="542" spans="7:7" ht="15.75" customHeight="1">
      <c r="G542" s="11"/>
    </row>
    <row r="543" spans="7:7" ht="15.75" customHeight="1">
      <c r="G543" s="11"/>
    </row>
    <row r="544" spans="7:7" ht="15.75" customHeight="1">
      <c r="G544" s="11"/>
    </row>
    <row r="545" spans="7:7" ht="15.75" customHeight="1">
      <c r="G545" s="11"/>
    </row>
    <row r="546" spans="7:7" ht="15.75" customHeight="1">
      <c r="G546" s="11"/>
    </row>
    <row r="547" spans="7:7" ht="15.75" customHeight="1">
      <c r="G547" s="11"/>
    </row>
    <row r="548" spans="7:7" ht="15.75" customHeight="1">
      <c r="G548" s="11"/>
    </row>
    <row r="549" spans="7:7" ht="15.75" customHeight="1">
      <c r="G549" s="11"/>
    </row>
    <row r="550" spans="7:7" ht="15.75" customHeight="1">
      <c r="G550" s="11"/>
    </row>
    <row r="551" spans="7:7" ht="15.75" customHeight="1">
      <c r="G551" s="11"/>
    </row>
    <row r="552" spans="7:7" ht="15.75" customHeight="1">
      <c r="G552" s="11"/>
    </row>
    <row r="553" spans="7:7" ht="15.75" customHeight="1">
      <c r="G553" s="11"/>
    </row>
    <row r="554" spans="7:7" ht="15.75" customHeight="1">
      <c r="G554" s="11"/>
    </row>
    <row r="555" spans="7:7" ht="15.75" customHeight="1">
      <c r="G555" s="11"/>
    </row>
    <row r="556" spans="7:7" ht="15.75" customHeight="1">
      <c r="G556" s="11"/>
    </row>
    <row r="557" spans="7:7" ht="15.75" customHeight="1">
      <c r="G557" s="11"/>
    </row>
    <row r="558" spans="7:7" ht="15.75" customHeight="1">
      <c r="G558" s="11"/>
    </row>
    <row r="559" spans="7:7" ht="15.75" customHeight="1">
      <c r="G559" s="11"/>
    </row>
    <row r="560" spans="7:7" ht="15.75" customHeight="1">
      <c r="G560" s="11"/>
    </row>
    <row r="561" spans="7:7" ht="15.75" customHeight="1">
      <c r="G561" s="11"/>
    </row>
    <row r="562" spans="7:7" ht="15.75" customHeight="1">
      <c r="G562" s="11"/>
    </row>
    <row r="563" spans="7:7" ht="15.75" customHeight="1">
      <c r="G563" s="11"/>
    </row>
    <row r="564" spans="7:7" ht="15.75" customHeight="1">
      <c r="G564" s="11"/>
    </row>
    <row r="565" spans="7:7" ht="15.75" customHeight="1">
      <c r="G565" s="11"/>
    </row>
    <row r="566" spans="7:7" ht="15.75" customHeight="1">
      <c r="G566" s="11"/>
    </row>
    <row r="567" spans="7:7" ht="15.75" customHeight="1">
      <c r="G567" s="11"/>
    </row>
    <row r="568" spans="7:7" ht="15.75" customHeight="1">
      <c r="G568" s="11"/>
    </row>
    <row r="569" spans="7:7" ht="15.75" customHeight="1">
      <c r="G569" s="11"/>
    </row>
    <row r="570" spans="7:7" ht="15.75" customHeight="1">
      <c r="G570" s="11"/>
    </row>
    <row r="571" spans="7:7" ht="15.75" customHeight="1">
      <c r="G571" s="11"/>
    </row>
    <row r="572" spans="7:7" ht="15.75" customHeight="1">
      <c r="G572" s="11"/>
    </row>
    <row r="573" spans="7:7" ht="15.75" customHeight="1">
      <c r="G573" s="11"/>
    </row>
    <row r="574" spans="7:7" ht="15.75" customHeight="1">
      <c r="G574" s="11"/>
    </row>
    <row r="575" spans="7:7" ht="15.75" customHeight="1">
      <c r="G575" s="11"/>
    </row>
    <row r="576" spans="7:7" ht="15.75" customHeight="1">
      <c r="G576" s="11"/>
    </row>
    <row r="577" spans="7:7" ht="15.75" customHeight="1">
      <c r="G577" s="11"/>
    </row>
    <row r="578" spans="7:7" ht="15.75" customHeight="1">
      <c r="G578" s="11"/>
    </row>
    <row r="579" spans="7:7" ht="15.75" customHeight="1">
      <c r="G579" s="11"/>
    </row>
    <row r="580" spans="7:7" ht="15.75" customHeight="1">
      <c r="G580" s="11"/>
    </row>
    <row r="581" spans="7:7" ht="15.75" customHeight="1">
      <c r="G581" s="11"/>
    </row>
    <row r="582" spans="7:7" ht="15.75" customHeight="1">
      <c r="G582" s="11"/>
    </row>
    <row r="583" spans="7:7" ht="15.75" customHeight="1">
      <c r="G583" s="11"/>
    </row>
    <row r="584" spans="7:7" ht="15.75" customHeight="1">
      <c r="G584" s="11"/>
    </row>
    <row r="585" spans="7:7" ht="15.75" customHeight="1">
      <c r="G585" s="11"/>
    </row>
    <row r="586" spans="7:7" ht="15.75" customHeight="1">
      <c r="G586" s="11"/>
    </row>
    <row r="587" spans="7:7" ht="15.75" customHeight="1">
      <c r="G587" s="11"/>
    </row>
    <row r="588" spans="7:7" ht="15.75" customHeight="1">
      <c r="G588" s="11"/>
    </row>
    <row r="589" spans="7:7" ht="15.75" customHeight="1">
      <c r="G589" s="11"/>
    </row>
    <row r="590" spans="7:7" ht="15.75" customHeight="1">
      <c r="G590" s="11"/>
    </row>
    <row r="591" spans="7:7" ht="15.75" customHeight="1">
      <c r="G591" s="11"/>
    </row>
    <row r="592" spans="7:7" ht="15.75" customHeight="1">
      <c r="G592" s="11"/>
    </row>
    <row r="593" spans="7:7" ht="15.75" customHeight="1">
      <c r="G593" s="11"/>
    </row>
    <row r="594" spans="7:7" ht="15.75" customHeight="1">
      <c r="G594" s="11"/>
    </row>
    <row r="595" spans="7:7" ht="15.75" customHeight="1">
      <c r="G595" s="11"/>
    </row>
    <row r="596" spans="7:7" ht="15.75" customHeight="1">
      <c r="G596" s="11"/>
    </row>
    <row r="597" spans="7:7" ht="15.75" customHeight="1">
      <c r="G597" s="11"/>
    </row>
    <row r="598" spans="7:7" ht="15.75" customHeight="1">
      <c r="G598" s="11"/>
    </row>
    <row r="599" spans="7:7" ht="15.75" customHeight="1">
      <c r="G599" s="11"/>
    </row>
    <row r="600" spans="7:7" ht="15.75" customHeight="1">
      <c r="G600" s="11"/>
    </row>
    <row r="601" spans="7:7" ht="15.75" customHeight="1">
      <c r="G601" s="11"/>
    </row>
    <row r="602" spans="7:7" ht="15.75" customHeight="1">
      <c r="G602" s="11"/>
    </row>
    <row r="603" spans="7:7" ht="15.75" customHeight="1">
      <c r="G603" s="11"/>
    </row>
    <row r="604" spans="7:7" ht="15.75" customHeight="1">
      <c r="G604" s="11"/>
    </row>
    <row r="605" spans="7:7" ht="15.75" customHeight="1">
      <c r="G605" s="11"/>
    </row>
    <row r="606" spans="7:7" ht="15.75" customHeight="1">
      <c r="G606" s="11"/>
    </row>
    <row r="607" spans="7:7" ht="15.75" customHeight="1">
      <c r="G607" s="11"/>
    </row>
    <row r="608" spans="7:7" ht="15.75" customHeight="1">
      <c r="G608" s="11"/>
    </row>
    <row r="609" spans="7:7" ht="15.75" customHeight="1">
      <c r="G609" s="11"/>
    </row>
    <row r="610" spans="7:7" ht="15.75" customHeight="1">
      <c r="G610" s="11"/>
    </row>
    <row r="611" spans="7:7" ht="15.75" customHeight="1">
      <c r="G611" s="11"/>
    </row>
    <row r="612" spans="7:7" ht="15.75" customHeight="1">
      <c r="G612" s="11"/>
    </row>
    <row r="613" spans="7:7" ht="15.75" customHeight="1">
      <c r="G613" s="11"/>
    </row>
    <row r="614" spans="7:7" ht="15.75" customHeight="1">
      <c r="G614" s="11"/>
    </row>
    <row r="615" spans="7:7" ht="15.75" customHeight="1">
      <c r="G615" s="11"/>
    </row>
    <row r="616" spans="7:7" ht="15.75" customHeight="1">
      <c r="G616" s="11"/>
    </row>
    <row r="617" spans="7:7" ht="15.75" customHeight="1">
      <c r="G617" s="11"/>
    </row>
    <row r="618" spans="7:7" ht="15.75" customHeight="1">
      <c r="G618" s="11"/>
    </row>
    <row r="619" spans="7:7" ht="15.75" customHeight="1">
      <c r="G619" s="11"/>
    </row>
    <row r="620" spans="7:7" ht="15.75" customHeight="1">
      <c r="G620" s="11"/>
    </row>
    <row r="621" spans="7:7" ht="15.75" customHeight="1">
      <c r="G621" s="11"/>
    </row>
    <row r="622" spans="7:7" ht="15.75" customHeight="1">
      <c r="G622" s="11"/>
    </row>
    <row r="623" spans="7:7" ht="15.75" customHeight="1">
      <c r="G623" s="11"/>
    </row>
    <row r="624" spans="7:7" ht="15.75" customHeight="1">
      <c r="G624" s="11"/>
    </row>
    <row r="625" spans="7:7" ht="15.75" customHeight="1">
      <c r="G625" s="11"/>
    </row>
    <row r="626" spans="7:7" ht="15.75" customHeight="1">
      <c r="G626" s="11"/>
    </row>
    <row r="627" spans="7:7" ht="15.75" customHeight="1">
      <c r="G627" s="11"/>
    </row>
    <row r="628" spans="7:7" ht="15.75" customHeight="1">
      <c r="G628" s="11"/>
    </row>
    <row r="629" spans="7:7" ht="15.75" customHeight="1">
      <c r="G629" s="11"/>
    </row>
    <row r="630" spans="7:7" ht="15.75" customHeight="1">
      <c r="G630" s="11"/>
    </row>
    <row r="631" spans="7:7" ht="15.75" customHeight="1">
      <c r="G631" s="11"/>
    </row>
    <row r="632" spans="7:7" ht="15.75" customHeight="1">
      <c r="G632" s="11"/>
    </row>
    <row r="633" spans="7:7" ht="15.75" customHeight="1">
      <c r="G633" s="11"/>
    </row>
    <row r="634" spans="7:7" ht="15.75" customHeight="1">
      <c r="G634" s="11"/>
    </row>
    <row r="635" spans="7:7" ht="15.75" customHeight="1">
      <c r="G635" s="11"/>
    </row>
    <row r="636" spans="7:7" ht="15.75" customHeight="1">
      <c r="G636" s="11"/>
    </row>
    <row r="637" spans="7:7" ht="15.75" customHeight="1">
      <c r="G637" s="11"/>
    </row>
    <row r="638" spans="7:7" ht="15.75" customHeight="1">
      <c r="G638" s="11"/>
    </row>
    <row r="639" spans="7:7" ht="15.75" customHeight="1">
      <c r="G639" s="11"/>
    </row>
    <row r="640" spans="7:7" ht="15.75" customHeight="1">
      <c r="G640" s="11"/>
    </row>
    <row r="641" spans="7:7" ht="15.75" customHeight="1">
      <c r="G641" s="11"/>
    </row>
    <row r="642" spans="7:7" ht="15.75" customHeight="1">
      <c r="G642" s="11"/>
    </row>
    <row r="643" spans="7:7" ht="15.75" customHeight="1">
      <c r="G643" s="11"/>
    </row>
    <row r="644" spans="7:7" ht="15.75" customHeight="1">
      <c r="G644" s="11"/>
    </row>
    <row r="645" spans="7:7" ht="15.75" customHeight="1">
      <c r="G645" s="11"/>
    </row>
    <row r="646" spans="7:7" ht="15.75" customHeight="1">
      <c r="G646" s="11"/>
    </row>
    <row r="647" spans="7:7" ht="15.75" customHeight="1">
      <c r="G647" s="11"/>
    </row>
    <row r="648" spans="7:7" ht="15.75" customHeight="1">
      <c r="G648" s="11"/>
    </row>
    <row r="649" spans="7:7" ht="15.75" customHeight="1">
      <c r="G649" s="11"/>
    </row>
    <row r="650" spans="7:7" ht="15.75" customHeight="1">
      <c r="G650" s="11"/>
    </row>
    <row r="651" spans="7:7" ht="15.75" customHeight="1">
      <c r="G651" s="11"/>
    </row>
    <row r="652" spans="7:7" ht="15.75" customHeight="1">
      <c r="G652" s="11"/>
    </row>
    <row r="653" spans="7:7" ht="15.75" customHeight="1">
      <c r="G653" s="11"/>
    </row>
    <row r="654" spans="7:7" ht="15.75" customHeight="1">
      <c r="G654" s="11"/>
    </row>
    <row r="655" spans="7:7" ht="15.75" customHeight="1">
      <c r="G655" s="11"/>
    </row>
    <row r="656" spans="7:7" ht="15.75" customHeight="1">
      <c r="G656" s="11"/>
    </row>
    <row r="657" spans="7:7" ht="15.75" customHeight="1">
      <c r="G657" s="11"/>
    </row>
    <row r="658" spans="7:7" ht="15.75" customHeight="1">
      <c r="G658" s="11"/>
    </row>
    <row r="659" spans="7:7" ht="15.75" customHeight="1">
      <c r="G659" s="11"/>
    </row>
    <row r="660" spans="7:7" ht="15.75" customHeight="1">
      <c r="G660" s="11"/>
    </row>
    <row r="661" spans="7:7" ht="15.75" customHeight="1">
      <c r="G661" s="11"/>
    </row>
    <row r="662" spans="7:7" ht="15.75" customHeight="1">
      <c r="G662" s="11"/>
    </row>
    <row r="663" spans="7:7" ht="15.75" customHeight="1">
      <c r="G663" s="11"/>
    </row>
    <row r="664" spans="7:7" ht="15.75" customHeight="1">
      <c r="G664" s="11"/>
    </row>
    <row r="665" spans="7:7" ht="15.75" customHeight="1">
      <c r="G665" s="11"/>
    </row>
    <row r="666" spans="7:7" ht="15.75" customHeight="1">
      <c r="G666" s="11"/>
    </row>
    <row r="667" spans="7:7" ht="15.75" customHeight="1">
      <c r="G667" s="11"/>
    </row>
    <row r="668" spans="7:7" ht="15.75" customHeight="1">
      <c r="G668" s="11"/>
    </row>
    <row r="669" spans="7:7" ht="15.75" customHeight="1">
      <c r="G669" s="11"/>
    </row>
    <row r="670" spans="7:7" ht="15.75" customHeight="1">
      <c r="G670" s="11"/>
    </row>
    <row r="671" spans="7:7" ht="15.75" customHeight="1">
      <c r="G671" s="11"/>
    </row>
    <row r="672" spans="7:7" ht="15.75" customHeight="1">
      <c r="G672" s="11"/>
    </row>
    <row r="673" spans="7:7" ht="15.75" customHeight="1">
      <c r="G673" s="11"/>
    </row>
    <row r="674" spans="7:7" ht="15.75" customHeight="1">
      <c r="G674" s="11"/>
    </row>
    <row r="675" spans="7:7" ht="15.75" customHeight="1">
      <c r="G675" s="11"/>
    </row>
    <row r="676" spans="7:7" ht="15.75" customHeight="1">
      <c r="G676" s="11"/>
    </row>
    <row r="677" spans="7:7" ht="15.75" customHeight="1">
      <c r="G677" s="11"/>
    </row>
    <row r="678" spans="7:7" ht="15.75" customHeight="1">
      <c r="G678" s="11"/>
    </row>
    <row r="679" spans="7:7" ht="15.75" customHeight="1">
      <c r="G679" s="11"/>
    </row>
    <row r="680" spans="7:7" ht="15.75" customHeight="1">
      <c r="G680" s="11"/>
    </row>
    <row r="681" spans="7:7" ht="15.75" customHeight="1">
      <c r="G681" s="11"/>
    </row>
    <row r="682" spans="7:7" ht="15.75" customHeight="1">
      <c r="G682" s="11"/>
    </row>
    <row r="683" spans="7:7" ht="15.75" customHeight="1">
      <c r="G683" s="11"/>
    </row>
    <row r="684" spans="7:7" ht="15.75" customHeight="1">
      <c r="G684" s="11"/>
    </row>
    <row r="685" spans="7:7" ht="15.75" customHeight="1">
      <c r="G685" s="11"/>
    </row>
    <row r="686" spans="7:7" ht="15.75" customHeight="1">
      <c r="G686" s="11"/>
    </row>
    <row r="687" spans="7:7" ht="15.75" customHeight="1">
      <c r="G687" s="11"/>
    </row>
    <row r="688" spans="7:7" ht="15.75" customHeight="1">
      <c r="G688" s="11"/>
    </row>
    <row r="689" spans="7:7" ht="15.75" customHeight="1">
      <c r="G689" s="11"/>
    </row>
    <row r="690" spans="7:7" ht="15.75" customHeight="1">
      <c r="G690" s="11"/>
    </row>
    <row r="691" spans="7:7" ht="15.75" customHeight="1">
      <c r="G691" s="11"/>
    </row>
    <row r="692" spans="7:7" ht="15.75" customHeight="1">
      <c r="G692" s="11"/>
    </row>
    <row r="693" spans="7:7" ht="15.75" customHeight="1">
      <c r="G693" s="11"/>
    </row>
    <row r="694" spans="7:7" ht="15.75" customHeight="1">
      <c r="G694" s="11"/>
    </row>
    <row r="695" spans="7:7" ht="15.75" customHeight="1">
      <c r="G695" s="11"/>
    </row>
    <row r="696" spans="7:7" ht="15.75" customHeight="1">
      <c r="G696" s="11"/>
    </row>
    <row r="697" spans="7:7" ht="15.75" customHeight="1">
      <c r="G697" s="11"/>
    </row>
    <row r="698" spans="7:7" ht="15.75" customHeight="1">
      <c r="G698" s="11"/>
    </row>
    <row r="699" spans="7:7" ht="15.75" customHeight="1">
      <c r="G699" s="11"/>
    </row>
    <row r="700" spans="7:7" ht="15.75" customHeight="1">
      <c r="G700" s="11"/>
    </row>
    <row r="701" spans="7:7" ht="15.75" customHeight="1">
      <c r="G701" s="11"/>
    </row>
    <row r="702" spans="7:7" ht="15.75" customHeight="1">
      <c r="G702" s="11"/>
    </row>
    <row r="703" spans="7:7" ht="15.75" customHeight="1">
      <c r="G703" s="11"/>
    </row>
    <row r="704" spans="7:7" ht="15.75" customHeight="1">
      <c r="G704" s="11"/>
    </row>
    <row r="705" spans="7:7" ht="15.75" customHeight="1">
      <c r="G705" s="11"/>
    </row>
    <row r="706" spans="7:7" ht="15.75" customHeight="1">
      <c r="G706" s="11"/>
    </row>
    <row r="707" spans="7:7" ht="15.75" customHeight="1">
      <c r="G707" s="11"/>
    </row>
    <row r="708" spans="7:7" ht="15.75" customHeight="1">
      <c r="G708" s="11"/>
    </row>
    <row r="709" spans="7:7" ht="15.75" customHeight="1">
      <c r="G709" s="11"/>
    </row>
    <row r="710" spans="7:7" ht="15.75" customHeight="1">
      <c r="G710" s="11"/>
    </row>
    <row r="711" spans="7:7" ht="15.75" customHeight="1">
      <c r="G711" s="11"/>
    </row>
    <row r="712" spans="7:7" ht="15.75" customHeight="1">
      <c r="G712" s="11"/>
    </row>
    <row r="713" spans="7:7" ht="15.75" customHeight="1">
      <c r="G713" s="11"/>
    </row>
    <row r="714" spans="7:7" ht="15.75" customHeight="1">
      <c r="G714" s="11"/>
    </row>
    <row r="715" spans="7:7" ht="15.75" customHeight="1">
      <c r="G715" s="11"/>
    </row>
    <row r="716" spans="7:7" ht="15.75" customHeight="1">
      <c r="G716" s="11"/>
    </row>
    <row r="717" spans="7:7" ht="15.75" customHeight="1">
      <c r="G717" s="11"/>
    </row>
    <row r="718" spans="7:7" ht="15.75" customHeight="1">
      <c r="G718" s="11"/>
    </row>
    <row r="719" spans="7:7" ht="15.75" customHeight="1">
      <c r="G719" s="11"/>
    </row>
    <row r="720" spans="7:7" ht="15.75" customHeight="1">
      <c r="G720" s="11"/>
    </row>
    <row r="721" spans="7:7" ht="15.75" customHeight="1">
      <c r="G721" s="11"/>
    </row>
    <row r="722" spans="7:7" ht="15.75" customHeight="1">
      <c r="G722" s="11"/>
    </row>
    <row r="723" spans="7:7" ht="15.75" customHeight="1">
      <c r="G723" s="11"/>
    </row>
    <row r="724" spans="7:7" ht="15.75" customHeight="1">
      <c r="G724" s="11"/>
    </row>
    <row r="725" spans="7:7" ht="15.75" customHeight="1">
      <c r="G725" s="11"/>
    </row>
    <row r="726" spans="7:7" ht="15.75" customHeight="1">
      <c r="G726" s="11"/>
    </row>
    <row r="727" spans="7:7" ht="15.75" customHeight="1">
      <c r="G727" s="11"/>
    </row>
    <row r="728" spans="7:7" ht="15.75" customHeight="1">
      <c r="G728" s="11"/>
    </row>
    <row r="729" spans="7:7" ht="15.75" customHeight="1">
      <c r="G729" s="11"/>
    </row>
    <row r="730" spans="7:7" ht="15.75" customHeight="1">
      <c r="G730" s="11"/>
    </row>
    <row r="731" spans="7:7" ht="15.75" customHeight="1">
      <c r="G731" s="11"/>
    </row>
    <row r="732" spans="7:7" ht="15.75" customHeight="1">
      <c r="G732" s="11"/>
    </row>
    <row r="733" spans="7:7" ht="15.75" customHeight="1">
      <c r="G733" s="11"/>
    </row>
    <row r="734" spans="7:7" ht="15.75" customHeight="1">
      <c r="G734" s="11"/>
    </row>
    <row r="735" spans="7:7" ht="15.75" customHeight="1">
      <c r="G735" s="11"/>
    </row>
    <row r="736" spans="7:7" ht="15.75" customHeight="1">
      <c r="G736" s="11"/>
    </row>
    <row r="737" spans="7:7" ht="15.75" customHeight="1">
      <c r="G737" s="11"/>
    </row>
    <row r="738" spans="7:7" ht="15.75" customHeight="1">
      <c r="G738" s="11"/>
    </row>
    <row r="739" spans="7:7" ht="15.75" customHeight="1">
      <c r="G739" s="11"/>
    </row>
    <row r="740" spans="7:7" ht="15.75" customHeight="1">
      <c r="G740" s="11"/>
    </row>
    <row r="741" spans="7:7" ht="15.75" customHeight="1">
      <c r="G741" s="11"/>
    </row>
    <row r="742" spans="7:7" ht="15.75" customHeight="1">
      <c r="G742" s="11"/>
    </row>
    <row r="743" spans="7:7" ht="15.75" customHeight="1">
      <c r="G743" s="11"/>
    </row>
    <row r="744" spans="7:7" ht="15.75" customHeight="1">
      <c r="G744" s="11"/>
    </row>
    <row r="745" spans="7:7" ht="15.75" customHeight="1">
      <c r="G745" s="11"/>
    </row>
    <row r="746" spans="7:7" ht="15.75" customHeight="1">
      <c r="G746" s="11"/>
    </row>
    <row r="747" spans="7:7" ht="15.75" customHeight="1">
      <c r="G747" s="11"/>
    </row>
    <row r="748" spans="7:7" ht="15.75" customHeight="1">
      <c r="G748" s="11"/>
    </row>
    <row r="749" spans="7:7" ht="15.75" customHeight="1">
      <c r="G749" s="11"/>
    </row>
    <row r="750" spans="7:7" ht="15.75" customHeight="1">
      <c r="G750" s="11"/>
    </row>
    <row r="751" spans="7:7" ht="15.75" customHeight="1">
      <c r="G751" s="11"/>
    </row>
    <row r="752" spans="7:7" ht="15.75" customHeight="1">
      <c r="G752" s="11"/>
    </row>
    <row r="753" spans="7:7" ht="15.75" customHeight="1">
      <c r="G753" s="11"/>
    </row>
    <row r="754" spans="7:7" ht="15.75" customHeight="1">
      <c r="G754" s="11"/>
    </row>
    <row r="755" spans="7:7" ht="15.75" customHeight="1">
      <c r="G755" s="11"/>
    </row>
    <row r="756" spans="7:7" ht="15.75" customHeight="1">
      <c r="G756" s="11"/>
    </row>
    <row r="757" spans="7:7" ht="15.75" customHeight="1">
      <c r="G757" s="11"/>
    </row>
    <row r="758" spans="7:7" ht="15.75" customHeight="1">
      <c r="G758" s="11"/>
    </row>
    <row r="759" spans="7:7" ht="15.75" customHeight="1">
      <c r="G759" s="11"/>
    </row>
    <row r="760" spans="7:7" ht="15.75" customHeight="1">
      <c r="G760" s="11"/>
    </row>
    <row r="761" spans="7:7" ht="15.75" customHeight="1">
      <c r="G761" s="11"/>
    </row>
    <row r="762" spans="7:7" ht="15.75" customHeight="1">
      <c r="G762" s="11"/>
    </row>
    <row r="763" spans="7:7" ht="15.75" customHeight="1">
      <c r="G763" s="11"/>
    </row>
    <row r="764" spans="7:7" ht="15.75" customHeight="1">
      <c r="G764" s="11"/>
    </row>
    <row r="765" spans="7:7" ht="15.75" customHeight="1">
      <c r="G765" s="11"/>
    </row>
    <row r="766" spans="7:7" ht="15.75" customHeight="1">
      <c r="G766" s="11"/>
    </row>
    <row r="767" spans="7:7" ht="15.75" customHeight="1">
      <c r="G767" s="11"/>
    </row>
    <row r="768" spans="7:7" ht="15.75" customHeight="1">
      <c r="G768" s="11"/>
    </row>
    <row r="769" spans="7:7" ht="15.75" customHeight="1">
      <c r="G769" s="11"/>
    </row>
    <row r="770" spans="7:7" ht="15.75" customHeight="1">
      <c r="G770" s="11"/>
    </row>
    <row r="771" spans="7:7" ht="15.75" customHeight="1">
      <c r="G771" s="11"/>
    </row>
    <row r="772" spans="7:7" ht="15.75" customHeight="1">
      <c r="G772" s="11"/>
    </row>
    <row r="773" spans="7:7" ht="15.75" customHeight="1">
      <c r="G773" s="11"/>
    </row>
    <row r="774" spans="7:7" ht="15.75" customHeight="1">
      <c r="G774" s="11"/>
    </row>
    <row r="775" spans="7:7" ht="15.75" customHeight="1">
      <c r="G775" s="11"/>
    </row>
    <row r="776" spans="7:7" ht="15.75" customHeight="1">
      <c r="G776" s="11"/>
    </row>
    <row r="777" spans="7:7" ht="15.75" customHeight="1">
      <c r="G777" s="11"/>
    </row>
    <row r="778" spans="7:7" ht="15.75" customHeight="1">
      <c r="G778" s="11"/>
    </row>
    <row r="779" spans="7:7" ht="15.75" customHeight="1">
      <c r="G779" s="11"/>
    </row>
    <row r="780" spans="7:7" ht="15.75" customHeight="1">
      <c r="G780" s="11"/>
    </row>
    <row r="781" spans="7:7" ht="15.75" customHeight="1">
      <c r="G781" s="11"/>
    </row>
    <row r="782" spans="7:7" ht="15.75" customHeight="1">
      <c r="G782" s="11"/>
    </row>
    <row r="783" spans="7:7" ht="15.75" customHeight="1">
      <c r="G783" s="11"/>
    </row>
    <row r="784" spans="7:7" ht="15.75" customHeight="1">
      <c r="G784" s="11"/>
    </row>
    <row r="785" spans="7:7" ht="15.75" customHeight="1">
      <c r="G785" s="11"/>
    </row>
    <row r="786" spans="7:7" ht="15.75" customHeight="1">
      <c r="G786" s="11"/>
    </row>
    <row r="787" spans="7:7" ht="15.75" customHeight="1">
      <c r="G787" s="11"/>
    </row>
    <row r="788" spans="7:7" ht="15.75" customHeight="1">
      <c r="G788" s="11"/>
    </row>
    <row r="789" spans="7:7" ht="15.75" customHeight="1">
      <c r="G789" s="11"/>
    </row>
    <row r="790" spans="7:7" ht="15.75" customHeight="1">
      <c r="G790" s="11"/>
    </row>
    <row r="791" spans="7:7" ht="15.75" customHeight="1">
      <c r="G791" s="11"/>
    </row>
    <row r="792" spans="7:7" ht="15.75" customHeight="1">
      <c r="G792" s="11"/>
    </row>
    <row r="793" spans="7:7" ht="15.75" customHeight="1">
      <c r="G793" s="11"/>
    </row>
    <row r="794" spans="7:7" ht="15.75" customHeight="1">
      <c r="G794" s="11"/>
    </row>
    <row r="795" spans="7:7" ht="15.75" customHeight="1">
      <c r="G795" s="11"/>
    </row>
    <row r="796" spans="7:7" ht="15.75" customHeight="1">
      <c r="G796" s="11"/>
    </row>
    <row r="797" spans="7:7" ht="15.75" customHeight="1">
      <c r="G797" s="11"/>
    </row>
    <row r="798" spans="7:7" ht="15.75" customHeight="1">
      <c r="G798" s="11"/>
    </row>
    <row r="799" spans="7:7" ht="15.75" customHeight="1">
      <c r="G799" s="11"/>
    </row>
    <row r="800" spans="7:7" ht="15.75" customHeight="1">
      <c r="G800" s="11"/>
    </row>
    <row r="801" spans="7:7" ht="15.75" customHeight="1">
      <c r="G801" s="11"/>
    </row>
    <row r="802" spans="7:7" ht="15.75" customHeight="1">
      <c r="G802" s="11"/>
    </row>
    <row r="803" spans="7:7" ht="15.75" customHeight="1">
      <c r="G803" s="11"/>
    </row>
    <row r="804" spans="7:7" ht="15.75" customHeight="1">
      <c r="G804" s="11"/>
    </row>
    <row r="805" spans="7:7" ht="15.75" customHeight="1">
      <c r="G805" s="11"/>
    </row>
    <row r="806" spans="7:7" ht="15.75" customHeight="1">
      <c r="G806" s="11"/>
    </row>
    <row r="807" spans="7:7" ht="15.75" customHeight="1">
      <c r="G807" s="11"/>
    </row>
    <row r="808" spans="7:7" ht="15.75" customHeight="1">
      <c r="G808" s="11"/>
    </row>
    <row r="809" spans="7:7" ht="15.75" customHeight="1">
      <c r="G809" s="11"/>
    </row>
    <row r="810" spans="7:7" ht="15.75" customHeight="1">
      <c r="G810" s="11"/>
    </row>
    <row r="811" spans="7:7" ht="15.75" customHeight="1">
      <c r="G811" s="11"/>
    </row>
    <row r="812" spans="7:7" ht="15.75" customHeight="1">
      <c r="G812" s="11"/>
    </row>
    <row r="813" spans="7:7" ht="15.75" customHeight="1">
      <c r="G813" s="11"/>
    </row>
    <row r="814" spans="7:7" ht="15.75" customHeight="1">
      <c r="G814" s="11"/>
    </row>
    <row r="815" spans="7:7" ht="15.75" customHeight="1">
      <c r="G815" s="11"/>
    </row>
    <row r="816" spans="7:7" ht="15.75" customHeight="1">
      <c r="G816" s="11"/>
    </row>
    <row r="817" spans="7:7" ht="15.75" customHeight="1">
      <c r="G817" s="11"/>
    </row>
    <row r="818" spans="7:7" ht="15.75" customHeight="1">
      <c r="G818" s="11"/>
    </row>
    <row r="819" spans="7:7" ht="15.75" customHeight="1">
      <c r="G819" s="11"/>
    </row>
    <row r="820" spans="7:7" ht="15.75" customHeight="1">
      <c r="G820" s="11"/>
    </row>
    <row r="821" spans="7:7" ht="15.75" customHeight="1">
      <c r="G821" s="11"/>
    </row>
    <row r="822" spans="7:7" ht="15.75" customHeight="1">
      <c r="G822" s="11"/>
    </row>
    <row r="823" spans="7:7" ht="15.75" customHeight="1">
      <c r="G823" s="11"/>
    </row>
    <row r="824" spans="7:7" ht="15.75" customHeight="1">
      <c r="G824" s="11"/>
    </row>
    <row r="825" spans="7:7" ht="15.75" customHeight="1">
      <c r="G825" s="11"/>
    </row>
    <row r="826" spans="7:7" ht="15.75" customHeight="1">
      <c r="G826" s="11"/>
    </row>
    <row r="827" spans="7:7" ht="15.75" customHeight="1">
      <c r="G827" s="11"/>
    </row>
    <row r="828" spans="7:7" ht="15.75" customHeight="1">
      <c r="G828" s="11"/>
    </row>
    <row r="829" spans="7:7" ht="15.75" customHeight="1">
      <c r="G829" s="11"/>
    </row>
    <row r="830" spans="7:7" ht="15.75" customHeight="1">
      <c r="G830" s="11"/>
    </row>
    <row r="831" spans="7:7" ht="15.75" customHeight="1">
      <c r="G831" s="11"/>
    </row>
    <row r="832" spans="7:7" ht="15.75" customHeight="1">
      <c r="G832" s="11"/>
    </row>
    <row r="833" spans="7:7" ht="15.75" customHeight="1">
      <c r="G833" s="11"/>
    </row>
    <row r="834" spans="7:7" ht="15.75" customHeight="1">
      <c r="G834" s="11"/>
    </row>
    <row r="835" spans="7:7" ht="15.75" customHeight="1">
      <c r="G835" s="11"/>
    </row>
    <row r="836" spans="7:7" ht="15.75" customHeight="1">
      <c r="G836" s="11"/>
    </row>
    <row r="837" spans="7:7" ht="15.75" customHeight="1">
      <c r="G837" s="11"/>
    </row>
    <row r="838" spans="7:7" ht="15.75" customHeight="1">
      <c r="G838" s="11"/>
    </row>
    <row r="839" spans="7:7" ht="15.75" customHeight="1">
      <c r="G839" s="11"/>
    </row>
    <row r="840" spans="7:7" ht="15.75" customHeight="1">
      <c r="G840" s="11"/>
    </row>
    <row r="841" spans="7:7" ht="15.75" customHeight="1">
      <c r="G841" s="11"/>
    </row>
    <row r="842" spans="7:7" ht="15.75" customHeight="1">
      <c r="G842" s="11"/>
    </row>
    <row r="843" spans="7:7" ht="15.75" customHeight="1">
      <c r="G843" s="11"/>
    </row>
    <row r="844" spans="7:7" ht="15.75" customHeight="1">
      <c r="G844" s="11"/>
    </row>
    <row r="845" spans="7:7" ht="15.75" customHeight="1">
      <c r="G845" s="11"/>
    </row>
    <row r="846" spans="7:7" ht="15.75" customHeight="1">
      <c r="G846" s="11"/>
    </row>
    <row r="847" spans="7:7" ht="15.75" customHeight="1">
      <c r="G847" s="11"/>
    </row>
    <row r="848" spans="7:7" ht="15.75" customHeight="1">
      <c r="G848" s="11"/>
    </row>
    <row r="849" spans="7:7" ht="15.75" customHeight="1">
      <c r="G849" s="11"/>
    </row>
    <row r="850" spans="7:7" ht="15.75" customHeight="1">
      <c r="G850" s="11"/>
    </row>
    <row r="851" spans="7:7" ht="15.75" customHeight="1">
      <c r="G851" s="11"/>
    </row>
    <row r="852" spans="7:7" ht="15.75" customHeight="1">
      <c r="G852" s="11"/>
    </row>
    <row r="853" spans="7:7" ht="15.75" customHeight="1">
      <c r="G853" s="11"/>
    </row>
    <row r="854" spans="7:7" ht="15.75" customHeight="1">
      <c r="G854" s="11"/>
    </row>
    <row r="855" spans="7:7" ht="15.75" customHeight="1">
      <c r="G855" s="11"/>
    </row>
    <row r="856" spans="7:7" ht="15.75" customHeight="1">
      <c r="G856" s="11"/>
    </row>
    <row r="857" spans="7:7" ht="15.75" customHeight="1">
      <c r="G857" s="11"/>
    </row>
    <row r="858" spans="7:7" ht="15.75" customHeight="1">
      <c r="G858" s="11"/>
    </row>
    <row r="859" spans="7:7" ht="15.75" customHeight="1">
      <c r="G859" s="11"/>
    </row>
    <row r="860" spans="7:7" ht="15.75" customHeight="1">
      <c r="G860" s="11"/>
    </row>
    <row r="861" spans="7:7" ht="15.75" customHeight="1">
      <c r="G861" s="11"/>
    </row>
    <row r="862" spans="7:7" ht="15.75" customHeight="1">
      <c r="G862" s="11"/>
    </row>
    <row r="863" spans="7:7" ht="15.75" customHeight="1">
      <c r="G863" s="11"/>
    </row>
    <row r="864" spans="7:7" ht="15.75" customHeight="1">
      <c r="G864" s="11"/>
    </row>
    <row r="865" spans="7:7" ht="15.75" customHeight="1">
      <c r="G865" s="11"/>
    </row>
    <row r="866" spans="7:7" ht="15.75" customHeight="1">
      <c r="G866" s="11"/>
    </row>
    <row r="867" spans="7:7" ht="15.75" customHeight="1">
      <c r="G867" s="11"/>
    </row>
    <row r="868" spans="7:7" ht="15.75" customHeight="1">
      <c r="G868" s="11"/>
    </row>
    <row r="869" spans="7:7" ht="15.75" customHeight="1">
      <c r="G869" s="11"/>
    </row>
    <row r="870" spans="7:7" ht="15.75" customHeight="1">
      <c r="G870" s="11"/>
    </row>
    <row r="871" spans="7:7" ht="15.75" customHeight="1">
      <c r="G871" s="11"/>
    </row>
    <row r="872" spans="7:7" ht="15.75" customHeight="1">
      <c r="G872" s="11"/>
    </row>
    <row r="873" spans="7:7" ht="15.75" customHeight="1">
      <c r="G873" s="11"/>
    </row>
    <row r="874" spans="7:7" ht="15.75" customHeight="1">
      <c r="G874" s="11"/>
    </row>
    <row r="875" spans="7:7" ht="15.75" customHeight="1">
      <c r="G875" s="11"/>
    </row>
    <row r="876" spans="7:7" ht="15.75" customHeight="1">
      <c r="G876" s="11"/>
    </row>
    <row r="877" spans="7:7" ht="15.75" customHeight="1">
      <c r="G877" s="11"/>
    </row>
    <row r="878" spans="7:7" ht="15.75" customHeight="1">
      <c r="G878" s="11"/>
    </row>
    <row r="879" spans="7:7" ht="15.75" customHeight="1">
      <c r="G879" s="11"/>
    </row>
    <row r="880" spans="7:7" ht="15.75" customHeight="1">
      <c r="G880" s="11"/>
    </row>
    <row r="881" spans="7:7" ht="15.75" customHeight="1">
      <c r="G881" s="11"/>
    </row>
    <row r="882" spans="7:7" ht="15.75" customHeight="1">
      <c r="G882" s="11"/>
    </row>
    <row r="883" spans="7:7" ht="15.75" customHeight="1">
      <c r="G883" s="11"/>
    </row>
    <row r="884" spans="7:7" ht="15.75" customHeight="1">
      <c r="G884" s="11"/>
    </row>
    <row r="885" spans="7:7" ht="15.75" customHeight="1">
      <c r="G885" s="11"/>
    </row>
    <row r="886" spans="7:7" ht="15.75" customHeight="1">
      <c r="G886" s="11"/>
    </row>
    <row r="887" spans="7:7" ht="15.75" customHeight="1">
      <c r="G887" s="11"/>
    </row>
    <row r="888" spans="7:7" ht="15.75" customHeight="1">
      <c r="G888" s="11"/>
    </row>
    <row r="889" spans="7:7" ht="15.75" customHeight="1">
      <c r="G889" s="11"/>
    </row>
    <row r="890" spans="7:7" ht="15.75" customHeight="1">
      <c r="G890" s="11"/>
    </row>
    <row r="891" spans="7:7" ht="15.75" customHeight="1">
      <c r="G891" s="11"/>
    </row>
    <row r="892" spans="7:7" ht="15.75" customHeight="1">
      <c r="G892" s="11"/>
    </row>
    <row r="893" spans="7:7" ht="15.75" customHeight="1">
      <c r="G893" s="11"/>
    </row>
    <row r="894" spans="7:7" ht="15.75" customHeight="1">
      <c r="G894" s="11"/>
    </row>
    <row r="895" spans="7:7" ht="15.75" customHeight="1">
      <c r="G895" s="11"/>
    </row>
    <row r="896" spans="7:7" ht="15.75" customHeight="1">
      <c r="G896" s="11"/>
    </row>
    <row r="897" spans="7:7" ht="15.75" customHeight="1">
      <c r="G897" s="11"/>
    </row>
    <row r="898" spans="7:7" ht="15.75" customHeight="1">
      <c r="G898" s="11"/>
    </row>
    <row r="899" spans="7:7" ht="15.75" customHeight="1">
      <c r="G899" s="11"/>
    </row>
    <row r="900" spans="7:7" ht="15.75" customHeight="1">
      <c r="G900" s="11"/>
    </row>
    <row r="901" spans="7:7" ht="15.75" customHeight="1">
      <c r="G901" s="11"/>
    </row>
    <row r="902" spans="7:7" ht="15.75" customHeight="1">
      <c r="G902" s="11"/>
    </row>
    <row r="903" spans="7:7" ht="15.75" customHeight="1">
      <c r="G903" s="11"/>
    </row>
    <row r="904" spans="7:7" ht="15.75" customHeight="1">
      <c r="G904" s="11"/>
    </row>
    <row r="905" spans="7:7" ht="15.75" customHeight="1">
      <c r="G905" s="11"/>
    </row>
    <row r="906" spans="7:7" ht="15.75" customHeight="1">
      <c r="G906" s="11"/>
    </row>
    <row r="907" spans="7:7" ht="15.75" customHeight="1">
      <c r="G907" s="11"/>
    </row>
    <row r="908" spans="7:7" ht="15.75" customHeight="1">
      <c r="G908" s="11"/>
    </row>
    <row r="909" spans="7:7" ht="15.75" customHeight="1">
      <c r="G909" s="11"/>
    </row>
    <row r="910" spans="7:7" ht="15.75" customHeight="1">
      <c r="G910" s="11"/>
    </row>
    <row r="911" spans="7:7" ht="15.75" customHeight="1">
      <c r="G911" s="11"/>
    </row>
    <row r="912" spans="7:7" ht="15.75" customHeight="1">
      <c r="G912" s="11"/>
    </row>
    <row r="913" spans="7:7" ht="15.75" customHeight="1">
      <c r="G913" s="11"/>
    </row>
    <row r="914" spans="7:7" ht="15.75" customHeight="1">
      <c r="G914" s="11"/>
    </row>
    <row r="915" spans="7:7" ht="15.75" customHeight="1">
      <c r="G915" s="11"/>
    </row>
    <row r="916" spans="7:7" ht="15.75" customHeight="1">
      <c r="G916" s="11"/>
    </row>
    <row r="917" spans="7:7" ht="15.75" customHeight="1">
      <c r="G917" s="11"/>
    </row>
    <row r="918" spans="7:7" ht="15.75" customHeight="1">
      <c r="G918" s="11"/>
    </row>
    <row r="919" spans="7:7" ht="15.75" customHeight="1">
      <c r="G919" s="11"/>
    </row>
    <row r="920" spans="7:7" ht="15.75" customHeight="1">
      <c r="G920" s="11"/>
    </row>
    <row r="921" spans="7:7" ht="15.75" customHeight="1">
      <c r="G921" s="11"/>
    </row>
    <row r="922" spans="7:7" ht="15.75" customHeight="1">
      <c r="G922" s="11"/>
    </row>
    <row r="923" spans="7:7" ht="15.75" customHeight="1">
      <c r="G923" s="11"/>
    </row>
    <row r="924" spans="7:7" ht="15.75" customHeight="1">
      <c r="G924" s="11"/>
    </row>
    <row r="925" spans="7:7" ht="15.75" customHeight="1">
      <c r="G925" s="11"/>
    </row>
    <row r="926" spans="7:7" ht="15.75" customHeight="1">
      <c r="G926" s="11"/>
    </row>
    <row r="927" spans="7:7" ht="15.75" customHeight="1">
      <c r="G927" s="11"/>
    </row>
    <row r="928" spans="7:7" ht="15.75" customHeight="1">
      <c r="G928" s="11"/>
    </row>
    <row r="929" spans="7:7" ht="15.75" customHeight="1">
      <c r="G929" s="11"/>
    </row>
    <row r="930" spans="7:7" ht="15.75" customHeight="1">
      <c r="G930" s="11"/>
    </row>
    <row r="931" spans="7:7" ht="15.75" customHeight="1">
      <c r="G931" s="11"/>
    </row>
    <row r="932" spans="7:7" ht="15.75" customHeight="1">
      <c r="G932" s="11"/>
    </row>
    <row r="933" spans="7:7" ht="15.75" customHeight="1">
      <c r="G933" s="11"/>
    </row>
    <row r="934" spans="7:7" ht="15.75" customHeight="1">
      <c r="G934" s="11"/>
    </row>
    <row r="935" spans="7:7" ht="15.75" customHeight="1">
      <c r="G935" s="11"/>
    </row>
    <row r="936" spans="7:7" ht="15.75" customHeight="1">
      <c r="G936" s="11"/>
    </row>
    <row r="937" spans="7:7" ht="15.75" customHeight="1">
      <c r="G937" s="11"/>
    </row>
    <row r="938" spans="7:7" ht="15.75" customHeight="1">
      <c r="G938" s="11"/>
    </row>
    <row r="939" spans="7:7" ht="15.75" customHeight="1">
      <c r="G939" s="11"/>
    </row>
    <row r="940" spans="7:7" ht="15.75" customHeight="1">
      <c r="G940" s="11"/>
    </row>
    <row r="941" spans="7:7" ht="15.75" customHeight="1">
      <c r="G941" s="11"/>
    </row>
    <row r="942" spans="7:7" ht="15.75" customHeight="1">
      <c r="G942" s="11"/>
    </row>
    <row r="943" spans="7:7" ht="15.75" customHeight="1">
      <c r="G943" s="11"/>
    </row>
    <row r="944" spans="7:7" ht="15.75" customHeight="1">
      <c r="G944" s="11"/>
    </row>
    <row r="945" spans="7:7" ht="15.75" customHeight="1">
      <c r="G945" s="11"/>
    </row>
    <row r="946" spans="7:7" ht="15.75" customHeight="1">
      <c r="G946" s="11"/>
    </row>
    <row r="947" spans="7:7" ht="15.75" customHeight="1">
      <c r="G947" s="11"/>
    </row>
    <row r="948" spans="7:7" ht="15.75" customHeight="1">
      <c r="G948" s="11"/>
    </row>
    <row r="949" spans="7:7" ht="15.75" customHeight="1">
      <c r="G949" s="11"/>
    </row>
    <row r="950" spans="7:7" ht="15.75" customHeight="1">
      <c r="G950" s="11"/>
    </row>
    <row r="951" spans="7:7" ht="15.75" customHeight="1">
      <c r="G951" s="11"/>
    </row>
    <row r="952" spans="7:7" ht="15.75" customHeight="1">
      <c r="G952" s="11"/>
    </row>
    <row r="953" spans="7:7" ht="15.75" customHeight="1">
      <c r="G953" s="11"/>
    </row>
    <row r="954" spans="7:7" ht="15.75" customHeight="1">
      <c r="G954" s="11"/>
    </row>
    <row r="955" spans="7:7" ht="15.75" customHeight="1">
      <c r="G955" s="11"/>
    </row>
    <row r="956" spans="7:7" ht="15.75" customHeight="1">
      <c r="G956" s="11"/>
    </row>
    <row r="957" spans="7:7" ht="15.75" customHeight="1">
      <c r="G957" s="11"/>
    </row>
    <row r="958" spans="7:7" ht="15.75" customHeight="1">
      <c r="G958" s="11"/>
    </row>
    <row r="959" spans="7:7" ht="15.75" customHeight="1">
      <c r="G959" s="11"/>
    </row>
    <row r="960" spans="7:7" ht="15.75" customHeight="1">
      <c r="G960" s="11"/>
    </row>
    <row r="961" spans="7:7" ht="15.75" customHeight="1">
      <c r="G961" s="11"/>
    </row>
    <row r="962" spans="7:7" ht="15.75" customHeight="1">
      <c r="G962" s="11"/>
    </row>
    <row r="963" spans="7:7" ht="15.75" customHeight="1">
      <c r="G963" s="11"/>
    </row>
    <row r="964" spans="7:7" ht="15.75" customHeight="1">
      <c r="G964" s="11"/>
    </row>
    <row r="965" spans="7:7" ht="15.75" customHeight="1">
      <c r="G965" s="11"/>
    </row>
    <row r="966" spans="7:7" ht="15.75" customHeight="1">
      <c r="G966" s="11"/>
    </row>
    <row r="967" spans="7:7" ht="15.75" customHeight="1">
      <c r="G967" s="11"/>
    </row>
    <row r="968" spans="7:7" ht="15.75" customHeight="1">
      <c r="G968" s="11"/>
    </row>
    <row r="969" spans="7:7" ht="15.75" customHeight="1">
      <c r="G969" s="11"/>
    </row>
    <row r="970" spans="7:7" ht="15.75" customHeight="1">
      <c r="G970" s="11"/>
    </row>
    <row r="971" spans="7:7" ht="15.75" customHeight="1">
      <c r="G971" s="11"/>
    </row>
    <row r="972" spans="7:7" ht="15.75" customHeight="1">
      <c r="G972" s="11"/>
    </row>
    <row r="973" spans="7:7" ht="15.75" customHeight="1">
      <c r="G973" s="11"/>
    </row>
    <row r="974" spans="7:7" ht="15.75" customHeight="1">
      <c r="G974" s="11"/>
    </row>
    <row r="975" spans="7:7" ht="15.75" customHeight="1">
      <c r="G975" s="11"/>
    </row>
    <row r="976" spans="7:7" ht="15.75" customHeight="1">
      <c r="G976" s="11"/>
    </row>
    <row r="977" spans="7:7" ht="15.75" customHeight="1">
      <c r="G977" s="11"/>
    </row>
    <row r="978" spans="7:7" ht="15.75" customHeight="1">
      <c r="G978" s="11"/>
    </row>
    <row r="979" spans="7:7" ht="15.75" customHeight="1">
      <c r="G979" s="11"/>
    </row>
    <row r="980" spans="7:7" ht="15.75" customHeight="1">
      <c r="G980" s="11"/>
    </row>
    <row r="981" spans="7:7" ht="15.75" customHeight="1">
      <c r="G981" s="11"/>
    </row>
    <row r="982" spans="7:7" ht="15.75" customHeight="1">
      <c r="G982" s="11"/>
    </row>
    <row r="983" spans="7:7" ht="15.75" customHeight="1">
      <c r="G983" s="11"/>
    </row>
    <row r="984" spans="7:7" ht="15.75" customHeight="1">
      <c r="G984" s="11"/>
    </row>
    <row r="985" spans="7:7" ht="15.75" customHeight="1">
      <c r="G985" s="11"/>
    </row>
    <row r="986" spans="7:7" ht="15.75" customHeight="1">
      <c r="G986" s="11"/>
    </row>
    <row r="987" spans="7:7" ht="15.75" customHeight="1">
      <c r="G987" s="11"/>
    </row>
    <row r="988" spans="7:7" ht="15.75" customHeight="1">
      <c r="G988" s="11"/>
    </row>
    <row r="989" spans="7:7" ht="15.75" customHeight="1">
      <c r="G989" s="11"/>
    </row>
    <row r="990" spans="7:7" ht="15.75" customHeight="1">
      <c r="G990" s="11"/>
    </row>
    <row r="991" spans="7:7" ht="15.75" customHeight="1">
      <c r="G991" s="11"/>
    </row>
    <row r="992" spans="7:7" ht="15.75" customHeight="1">
      <c r="G992" s="11"/>
    </row>
    <row r="993" spans="7:7" ht="15.75" customHeight="1">
      <c r="G993" s="11"/>
    </row>
    <row r="994" spans="7:7" ht="15.75" customHeight="1">
      <c r="G994" s="11"/>
    </row>
    <row r="995" spans="7:7" ht="15.75" customHeight="1">
      <c r="G995" s="11"/>
    </row>
    <row r="996" spans="7:7" ht="15.75" customHeight="1">
      <c r="G996" s="11"/>
    </row>
    <row r="997" spans="7:7" ht="15.75" customHeight="1">
      <c r="G997" s="11"/>
    </row>
    <row r="998" spans="7:7" ht="15.75" customHeight="1">
      <c r="G998" s="11"/>
    </row>
    <row r="999" spans="7:7" ht="15.75" customHeight="1">
      <c r="G999" s="11"/>
    </row>
    <row r="1000" spans="7:7" ht="15.75" customHeight="1">
      <c r="G1000" s="11"/>
    </row>
    <row r="1001" spans="7:7" ht="15.75" customHeight="1">
      <c r="G1001" s="11"/>
    </row>
  </sheetData>
  <autoFilter ref="A6:N193"/>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outlinePr summaryBelow="0" summaryRight="0"/>
    <pageSetUpPr fitToPage="1"/>
  </sheetPr>
  <dimension ref="A1:BM478"/>
  <sheetViews>
    <sheetView showGridLines="0" workbookViewId="0">
      <pane xSplit="5" ySplit="6" topLeftCell="F7" activePane="bottomRight" state="frozen"/>
      <selection pane="topRight" activeCell="F1" sqref="F1"/>
      <selection pane="bottomLeft" activeCell="A7" sqref="A7"/>
      <selection pane="bottomRight" activeCell="F7" sqref="F7"/>
    </sheetView>
  </sheetViews>
  <sheetFormatPr baseColWidth="10" defaultColWidth="14.42578125" defaultRowHeight="15" customHeight="1"/>
  <cols>
    <col min="1" max="1" width="25.28515625" customWidth="1"/>
    <col min="2" max="2" width="23" customWidth="1"/>
    <col min="3" max="3" width="18" customWidth="1"/>
    <col min="4" max="4" width="35" customWidth="1"/>
    <col min="5" max="5" width="34.28515625" customWidth="1"/>
    <col min="6" max="6" width="23.28515625" customWidth="1"/>
    <col min="7" max="7" width="22.7109375" customWidth="1"/>
    <col min="8" max="8" width="44.140625" customWidth="1"/>
    <col min="9" max="9" width="20.42578125" customWidth="1"/>
    <col min="10" max="10" width="22.7109375" customWidth="1"/>
    <col min="11" max="11" width="22.140625" customWidth="1"/>
    <col min="12" max="12" width="33.85546875" customWidth="1"/>
    <col min="13" max="13" width="14.42578125" customWidth="1"/>
    <col min="14" max="14" width="18.28515625" customWidth="1"/>
    <col min="15" max="15" width="14.42578125" customWidth="1"/>
    <col min="16" max="16" width="34.42578125" customWidth="1"/>
    <col min="17" max="17" width="21.5703125" customWidth="1"/>
    <col min="18" max="18" width="12.42578125" customWidth="1"/>
    <col min="19" max="19" width="20.140625" customWidth="1"/>
    <col min="20" max="20" width="20.42578125" customWidth="1"/>
    <col min="21" max="21" width="19.85546875" customWidth="1"/>
    <col min="22" max="22" width="15.140625" customWidth="1"/>
    <col min="23" max="23" width="9.28515625" customWidth="1"/>
    <col min="24" max="24" width="16.28515625" customWidth="1"/>
    <col min="25" max="25" width="9.42578125" customWidth="1"/>
    <col min="26" max="26" width="32.28515625" customWidth="1"/>
    <col min="27" max="27" width="24.5703125" customWidth="1"/>
    <col min="28" max="28" width="20.5703125" customWidth="1"/>
    <col min="29" max="29" width="18" customWidth="1"/>
    <col min="30" max="30" width="15.42578125" customWidth="1"/>
    <col min="31" max="31" width="18.7109375" customWidth="1"/>
    <col min="32" max="32" width="18.42578125" customWidth="1"/>
    <col min="33" max="33" width="19.42578125" customWidth="1"/>
    <col min="34" max="34" width="18" customWidth="1"/>
    <col min="35" max="35" width="18.28515625" customWidth="1"/>
    <col min="36" max="36" width="20.5703125" customWidth="1"/>
    <col min="37" max="37" width="29.42578125" customWidth="1"/>
    <col min="38" max="38" width="25" customWidth="1"/>
    <col min="39" max="39" width="24.28515625" customWidth="1"/>
    <col min="40" max="40" width="21.42578125" customWidth="1"/>
    <col min="41" max="41" width="13.28515625" customWidth="1"/>
    <col min="42" max="42" width="27.140625" customWidth="1"/>
    <col min="43" max="43" width="21.7109375" customWidth="1"/>
    <col min="44" max="44" width="16.85546875" customWidth="1"/>
    <col min="45" max="45" width="38.42578125" customWidth="1"/>
    <col min="46" max="65" width="14.42578125" customWidth="1"/>
  </cols>
  <sheetData>
    <row r="1" spans="1:65">
      <c r="A1" s="2"/>
      <c r="B1" s="4"/>
      <c r="C1" s="4"/>
      <c r="D1" s="4"/>
      <c r="E1" s="4"/>
      <c r="F1" s="4"/>
      <c r="G1" s="7"/>
      <c r="H1" s="7"/>
      <c r="I1" s="7"/>
      <c r="J1" s="7"/>
      <c r="K1" s="7"/>
      <c r="L1" s="7"/>
      <c r="M1" s="5"/>
      <c r="N1" s="5"/>
      <c r="O1" s="5"/>
      <c r="P1" s="7"/>
      <c r="Q1" s="8"/>
      <c r="R1" s="8"/>
      <c r="S1" s="8"/>
      <c r="T1" s="4"/>
      <c r="U1" s="9"/>
      <c r="X1" s="10"/>
      <c r="AC1" s="23"/>
    </row>
    <row r="2" spans="1:65">
      <c r="A2" s="1" t="s">
        <v>6</v>
      </c>
      <c r="B2" s="3"/>
      <c r="C2" s="3"/>
      <c r="D2" s="6"/>
      <c r="E2" s="6"/>
      <c r="F2" s="6"/>
      <c r="G2" s="6"/>
      <c r="H2" s="13"/>
      <c r="I2" s="6"/>
      <c r="J2" s="6"/>
      <c r="K2" s="6"/>
      <c r="L2" s="13"/>
      <c r="M2" s="12"/>
      <c r="N2" s="12"/>
      <c r="O2" s="12"/>
      <c r="P2" s="13"/>
      <c r="Q2" s="14"/>
      <c r="R2" s="14"/>
      <c r="S2" s="14"/>
      <c r="T2" s="6"/>
      <c r="U2" s="15"/>
      <c r="X2" s="10"/>
      <c r="AC2" s="23"/>
    </row>
    <row r="3" spans="1:65">
      <c r="A3" s="1" t="s">
        <v>2</v>
      </c>
      <c r="B3" s="3"/>
      <c r="C3" s="3"/>
      <c r="D3" s="6"/>
      <c r="E3" s="6"/>
      <c r="F3" s="6"/>
      <c r="G3" s="6"/>
      <c r="H3" s="13"/>
      <c r="I3" s="6"/>
      <c r="J3" s="6"/>
      <c r="K3" s="6"/>
      <c r="L3" s="13"/>
      <c r="M3" s="12"/>
      <c r="N3" s="12"/>
      <c r="O3" s="12"/>
      <c r="P3" s="13"/>
      <c r="Q3" s="14"/>
      <c r="R3" s="14"/>
      <c r="S3" s="14"/>
      <c r="T3" s="6"/>
      <c r="U3" s="15"/>
      <c r="X3" s="10"/>
      <c r="AC3" s="23"/>
    </row>
    <row r="4" spans="1:65">
      <c r="A4" s="16"/>
      <c r="B4" s="16"/>
      <c r="C4" s="16"/>
      <c r="D4" s="4"/>
      <c r="E4" s="4"/>
      <c r="F4" s="4"/>
      <c r="G4" s="5"/>
      <c r="H4" s="7"/>
      <c r="I4" s="5"/>
      <c r="J4" s="5"/>
      <c r="K4" s="5"/>
      <c r="L4" s="7"/>
      <c r="M4" s="5"/>
      <c r="N4" s="5"/>
      <c r="O4" s="5"/>
      <c r="P4" s="7"/>
      <c r="Q4" s="8"/>
      <c r="R4" s="8"/>
      <c r="S4" s="20"/>
      <c r="T4" s="5"/>
      <c r="U4" s="9"/>
      <c r="V4" s="9"/>
      <c r="W4" s="22"/>
      <c r="X4" s="25"/>
      <c r="Y4" s="22"/>
      <c r="Z4" s="7"/>
      <c r="AA4" s="27"/>
      <c r="AB4" s="5"/>
      <c r="AC4" s="31"/>
      <c r="AD4" s="9"/>
      <c r="AE4" s="9"/>
      <c r="AF4" s="9"/>
      <c r="AG4" s="9"/>
      <c r="AH4" s="9"/>
      <c r="AI4" s="9"/>
      <c r="AJ4" s="9"/>
      <c r="AK4" s="9"/>
      <c r="AL4" s="9"/>
      <c r="AM4" s="29"/>
      <c r="AN4" s="29"/>
      <c r="AO4" s="17"/>
      <c r="AP4" s="29"/>
      <c r="AQ4" s="4"/>
      <c r="AR4" s="4"/>
      <c r="AS4" s="4"/>
      <c r="AT4" s="4"/>
      <c r="AU4" s="4"/>
      <c r="AV4" s="4"/>
      <c r="AW4" s="4"/>
      <c r="AX4" s="4"/>
      <c r="AY4" s="4"/>
      <c r="AZ4" s="4"/>
      <c r="BA4" s="4"/>
      <c r="BB4" s="4"/>
      <c r="BC4" s="4"/>
      <c r="BD4" s="4"/>
      <c r="BE4" s="4"/>
      <c r="BF4" s="4"/>
      <c r="BG4" s="4"/>
      <c r="BH4" s="4"/>
      <c r="BI4" s="4"/>
      <c r="BJ4" s="4"/>
      <c r="BK4" s="4"/>
      <c r="BL4" s="4"/>
      <c r="BM4" s="4"/>
    </row>
    <row r="5" spans="1:65">
      <c r="A5" s="18"/>
      <c r="B5" s="18"/>
      <c r="C5" s="18"/>
      <c r="D5" s="18"/>
      <c r="E5" s="4"/>
      <c r="F5" s="5"/>
      <c r="G5" s="5"/>
      <c r="H5" s="428" t="s">
        <v>19</v>
      </c>
      <c r="I5" s="429"/>
      <c r="J5" s="429"/>
      <c r="K5" s="430"/>
      <c r="L5" s="7"/>
      <c r="M5" s="5"/>
      <c r="N5" s="5"/>
      <c r="O5" s="5"/>
      <c r="P5" s="7"/>
      <c r="Q5" s="8"/>
      <c r="R5" s="8"/>
      <c r="S5" s="20"/>
      <c r="T5" s="5"/>
      <c r="U5" s="9"/>
      <c r="V5" s="9"/>
      <c r="W5" s="22"/>
      <c r="X5" s="25"/>
      <c r="Y5" s="22"/>
      <c r="Z5" s="37"/>
      <c r="AA5" s="17"/>
      <c r="AB5" s="38"/>
      <c r="AC5" s="31"/>
      <c r="AD5" s="9"/>
      <c r="AE5" s="9"/>
      <c r="AF5" s="9"/>
      <c r="AG5" s="9"/>
      <c r="AH5" s="9"/>
      <c r="AI5" s="9"/>
      <c r="AJ5" s="9"/>
      <c r="AK5" s="9"/>
      <c r="AL5" s="9"/>
      <c r="AM5" s="29"/>
      <c r="AN5" s="29"/>
      <c r="AO5" s="17"/>
      <c r="AP5" s="29"/>
      <c r="AQ5" s="19"/>
      <c r="AR5" s="19"/>
      <c r="AS5" s="5"/>
      <c r="AT5" s="4"/>
      <c r="AU5" s="4"/>
      <c r="AV5" s="4"/>
      <c r="AW5" s="4"/>
      <c r="AX5" s="4"/>
      <c r="AY5" s="4"/>
      <c r="AZ5" s="4"/>
      <c r="BA5" s="4"/>
      <c r="BB5" s="4"/>
      <c r="BC5" s="4"/>
      <c r="BD5" s="4"/>
      <c r="BE5" s="4"/>
      <c r="BF5" s="4"/>
      <c r="BG5" s="4"/>
      <c r="BH5" s="4"/>
      <c r="BI5" s="4"/>
      <c r="BJ5" s="4"/>
      <c r="BK5" s="4"/>
      <c r="BL5" s="4"/>
      <c r="BM5" s="4"/>
    </row>
    <row r="6" spans="1:65">
      <c r="A6" s="21" t="s">
        <v>33</v>
      </c>
      <c r="B6" s="21" t="s">
        <v>4</v>
      </c>
      <c r="C6" s="24" t="s">
        <v>5</v>
      </c>
      <c r="D6" s="21" t="s">
        <v>9</v>
      </c>
      <c r="E6" s="21" t="s">
        <v>37</v>
      </c>
      <c r="F6" s="21" t="s">
        <v>39</v>
      </c>
      <c r="G6" s="21" t="s">
        <v>40</v>
      </c>
      <c r="H6" s="41" t="s">
        <v>37</v>
      </c>
      <c r="I6" s="41" t="s">
        <v>39</v>
      </c>
      <c r="J6" s="41" t="s">
        <v>40</v>
      </c>
      <c r="K6" s="41" t="s">
        <v>46</v>
      </c>
      <c r="L6" s="21" t="s">
        <v>48</v>
      </c>
      <c r="M6" s="21" t="s">
        <v>39</v>
      </c>
      <c r="N6" s="21" t="s">
        <v>40</v>
      </c>
      <c r="O6" s="21" t="s">
        <v>52</v>
      </c>
      <c r="P6" s="21" t="s">
        <v>12</v>
      </c>
      <c r="Q6" s="24" t="s">
        <v>54</v>
      </c>
      <c r="R6" s="24" t="s">
        <v>55</v>
      </c>
      <c r="S6" s="24" t="s">
        <v>56</v>
      </c>
      <c r="T6" s="21" t="s">
        <v>58</v>
      </c>
      <c r="U6" s="28" t="s">
        <v>59</v>
      </c>
      <c r="V6" s="42" t="s">
        <v>63</v>
      </c>
      <c r="W6" s="42" t="s">
        <v>69</v>
      </c>
      <c r="X6" s="43" t="s">
        <v>70</v>
      </c>
      <c r="Y6" s="42" t="s">
        <v>73</v>
      </c>
      <c r="Z6" s="21" t="s">
        <v>75</v>
      </c>
      <c r="AA6" s="44" t="s">
        <v>77</v>
      </c>
      <c r="AB6" s="21" t="s">
        <v>85</v>
      </c>
      <c r="AC6" s="45" t="s">
        <v>86</v>
      </c>
      <c r="AD6" s="45" t="s">
        <v>93</v>
      </c>
      <c r="AE6" s="45" t="s">
        <v>94</v>
      </c>
      <c r="AF6" s="45" t="s">
        <v>95</v>
      </c>
      <c r="AG6" s="45" t="s">
        <v>97</v>
      </c>
      <c r="AH6" s="45" t="s">
        <v>98</v>
      </c>
      <c r="AI6" s="45" t="s">
        <v>100</v>
      </c>
      <c r="AJ6" s="45" t="s">
        <v>102</v>
      </c>
      <c r="AK6" s="45" t="s">
        <v>103</v>
      </c>
      <c r="AL6" s="45" t="s">
        <v>105</v>
      </c>
      <c r="AM6" s="45" t="s">
        <v>106</v>
      </c>
      <c r="AN6" s="45" t="s">
        <v>107</v>
      </c>
      <c r="AO6" s="26" t="s">
        <v>8</v>
      </c>
      <c r="AP6" s="45" t="s">
        <v>109</v>
      </c>
      <c r="AQ6" s="30" t="s">
        <v>15</v>
      </c>
      <c r="AR6" s="30" t="s">
        <v>16</v>
      </c>
      <c r="AS6" s="30" t="s">
        <v>17</v>
      </c>
      <c r="AT6" s="46"/>
      <c r="AU6" s="46"/>
      <c r="AV6" s="46"/>
      <c r="AW6" s="46"/>
      <c r="AX6" s="46"/>
      <c r="AY6" s="46"/>
      <c r="AZ6" s="46"/>
      <c r="BA6" s="46"/>
      <c r="BB6" s="46"/>
      <c r="BC6" s="46"/>
      <c r="BD6" s="46"/>
      <c r="BE6" s="46"/>
      <c r="BF6" s="46"/>
      <c r="BG6" s="46"/>
      <c r="BH6" s="46"/>
      <c r="BI6" s="46"/>
      <c r="BJ6" s="46"/>
      <c r="BK6" s="46"/>
      <c r="BL6" s="46"/>
      <c r="BM6" s="46"/>
    </row>
    <row r="7" spans="1:65">
      <c r="A7" s="48" t="s">
        <v>126</v>
      </c>
      <c r="B7" s="48" t="s">
        <v>138</v>
      </c>
      <c r="C7" s="50"/>
      <c r="D7" s="51"/>
      <c r="E7" s="52"/>
      <c r="F7" s="51"/>
      <c r="G7" s="54"/>
      <c r="H7" s="56"/>
      <c r="I7" s="54"/>
      <c r="J7" s="54"/>
      <c r="K7" s="54"/>
      <c r="L7" s="58"/>
      <c r="M7" s="50"/>
      <c r="N7" s="50"/>
      <c r="O7" s="50"/>
      <c r="P7" s="58"/>
      <c r="Q7" s="51"/>
      <c r="R7" s="51"/>
      <c r="S7" s="51"/>
      <c r="T7" s="54"/>
      <c r="U7" s="61"/>
      <c r="V7" s="61"/>
      <c r="W7" s="63"/>
      <c r="X7" s="64"/>
      <c r="Y7" s="63"/>
      <c r="Z7" s="58"/>
      <c r="AA7" s="66"/>
      <c r="AB7" s="50"/>
      <c r="AC7" s="68"/>
      <c r="AD7" s="61"/>
      <c r="AE7" s="61"/>
      <c r="AF7" s="61"/>
      <c r="AG7" s="61"/>
      <c r="AH7" s="61"/>
      <c r="AI7" s="61"/>
      <c r="AJ7" s="61"/>
      <c r="AK7" s="61"/>
      <c r="AL7" s="67">
        <f t="shared" ref="AL7:AL226" si="0">U7+AG7</f>
        <v>0</v>
      </c>
      <c r="AM7" s="51"/>
      <c r="AN7" s="51"/>
      <c r="AO7" s="51"/>
      <c r="AP7" s="51"/>
      <c r="AQ7" s="51"/>
      <c r="AR7" s="51"/>
      <c r="AS7" s="64" t="s">
        <v>138</v>
      </c>
      <c r="AT7" s="4"/>
      <c r="AU7" s="4"/>
      <c r="AV7" s="4"/>
      <c r="AW7" s="4"/>
      <c r="AX7" s="4"/>
      <c r="AY7" s="4"/>
      <c r="AZ7" s="4"/>
      <c r="BA7" s="4"/>
      <c r="BB7" s="4"/>
      <c r="BC7" s="4"/>
      <c r="BD7" s="4"/>
      <c r="BE7" s="4"/>
      <c r="BF7" s="4"/>
      <c r="BG7" s="4"/>
      <c r="BH7" s="4"/>
      <c r="BI7" s="4"/>
      <c r="BJ7" s="4"/>
      <c r="BK7" s="4"/>
      <c r="BL7" s="4"/>
      <c r="BM7" s="4"/>
    </row>
    <row r="8" spans="1:65">
      <c r="A8" s="32" t="s">
        <v>212</v>
      </c>
      <c r="B8" s="32" t="s">
        <v>214</v>
      </c>
      <c r="C8" s="32" t="s">
        <v>30</v>
      </c>
      <c r="D8" s="32" t="s">
        <v>216</v>
      </c>
      <c r="E8" s="40" t="s">
        <v>121</v>
      </c>
      <c r="F8" s="36" t="s">
        <v>217</v>
      </c>
      <c r="G8" s="32">
        <v>1033734844</v>
      </c>
      <c r="H8" s="47"/>
      <c r="I8" s="49"/>
      <c r="J8" s="49"/>
      <c r="K8" s="49"/>
      <c r="L8" s="35"/>
      <c r="M8" s="34"/>
      <c r="N8" s="34"/>
      <c r="O8" s="34"/>
      <c r="P8" s="35" t="s">
        <v>225</v>
      </c>
      <c r="Q8" s="36">
        <v>43105</v>
      </c>
      <c r="R8" s="36">
        <v>43105</v>
      </c>
      <c r="S8" s="36">
        <v>43465</v>
      </c>
      <c r="T8" s="49">
        <v>357</v>
      </c>
      <c r="U8" s="55">
        <v>56960000</v>
      </c>
      <c r="V8" s="55">
        <v>4786554.6218487397</v>
      </c>
      <c r="W8" s="62">
        <v>267</v>
      </c>
      <c r="X8" s="73">
        <v>43105</v>
      </c>
      <c r="Y8" s="62">
        <v>294</v>
      </c>
      <c r="Z8" s="36" t="s">
        <v>173</v>
      </c>
      <c r="AA8" s="65">
        <v>1549</v>
      </c>
      <c r="AB8" s="36" t="s">
        <v>182</v>
      </c>
      <c r="AC8" s="70"/>
      <c r="AD8" s="67"/>
      <c r="AE8" s="67"/>
      <c r="AF8" s="67"/>
      <c r="AG8" s="67"/>
      <c r="AH8" s="67"/>
      <c r="AI8" s="67"/>
      <c r="AJ8" s="67"/>
      <c r="AK8" s="67"/>
      <c r="AL8" s="69">
        <f t="shared" si="0"/>
        <v>56960000</v>
      </c>
      <c r="AM8" s="70" t="s">
        <v>238</v>
      </c>
      <c r="AN8" s="70" t="s">
        <v>239</v>
      </c>
      <c r="AO8" s="39">
        <v>1315</v>
      </c>
      <c r="AP8" s="70" t="s">
        <v>240</v>
      </c>
      <c r="AQ8" s="34" t="s">
        <v>241</v>
      </c>
      <c r="AR8" s="32" t="s">
        <v>229</v>
      </c>
      <c r="AS8" s="32"/>
      <c r="AT8" s="4"/>
      <c r="AU8" s="4"/>
      <c r="AV8" s="4"/>
      <c r="AW8" s="4"/>
      <c r="AX8" s="4"/>
      <c r="AY8" s="4"/>
      <c r="AZ8" s="4"/>
      <c r="BA8" s="4"/>
      <c r="BB8" s="4"/>
      <c r="BC8" s="4"/>
      <c r="BD8" s="4"/>
      <c r="BE8" s="4"/>
      <c r="BF8" s="4"/>
      <c r="BG8" s="4"/>
      <c r="BH8" s="4"/>
      <c r="BI8" s="4"/>
      <c r="BJ8" s="4"/>
      <c r="BK8" s="4"/>
      <c r="BL8" s="4"/>
      <c r="BM8" s="4"/>
    </row>
    <row r="9" spans="1:65">
      <c r="A9" s="48" t="s">
        <v>242</v>
      </c>
      <c r="B9" s="48" t="s">
        <v>138</v>
      </c>
      <c r="C9" s="50"/>
      <c r="D9" s="51"/>
      <c r="E9" s="52"/>
      <c r="F9" s="51"/>
      <c r="G9" s="54"/>
      <c r="H9" s="56"/>
      <c r="I9" s="54"/>
      <c r="J9" s="54"/>
      <c r="K9" s="54"/>
      <c r="L9" s="58"/>
      <c r="M9" s="50"/>
      <c r="N9" s="50"/>
      <c r="O9" s="50"/>
      <c r="P9" s="58"/>
      <c r="Q9" s="51"/>
      <c r="R9" s="51"/>
      <c r="S9" s="51"/>
      <c r="T9" s="54"/>
      <c r="U9" s="61"/>
      <c r="V9" s="61"/>
      <c r="W9" s="63"/>
      <c r="X9" s="64"/>
      <c r="Y9" s="63"/>
      <c r="Z9" s="58"/>
      <c r="AA9" s="66"/>
      <c r="AB9" s="50"/>
      <c r="AC9" s="68"/>
      <c r="AD9" s="61"/>
      <c r="AE9" s="61"/>
      <c r="AF9" s="61"/>
      <c r="AG9" s="61"/>
      <c r="AH9" s="61"/>
      <c r="AI9" s="61"/>
      <c r="AJ9" s="61"/>
      <c r="AK9" s="61"/>
      <c r="AL9" s="67">
        <f t="shared" si="0"/>
        <v>0</v>
      </c>
      <c r="AM9" s="51"/>
      <c r="AN9" s="51"/>
      <c r="AO9" s="51"/>
      <c r="AP9" s="51"/>
      <c r="AQ9" s="51"/>
      <c r="AR9" s="51"/>
      <c r="AS9" s="64" t="s">
        <v>138</v>
      </c>
      <c r="AT9" s="4"/>
      <c r="AU9" s="4"/>
      <c r="AV9" s="4"/>
      <c r="AW9" s="4"/>
      <c r="AX9" s="4"/>
      <c r="AY9" s="4"/>
      <c r="AZ9" s="4"/>
      <c r="BA9" s="4"/>
      <c r="BB9" s="4"/>
      <c r="BC9" s="4"/>
      <c r="BD9" s="4"/>
      <c r="BE9" s="4"/>
      <c r="BF9" s="4"/>
      <c r="BG9" s="4"/>
      <c r="BH9" s="4"/>
      <c r="BI9" s="4"/>
      <c r="BJ9" s="4"/>
      <c r="BK9" s="4"/>
      <c r="BL9" s="4"/>
      <c r="BM9" s="4"/>
    </row>
    <row r="10" spans="1:65">
      <c r="A10" s="32" t="s">
        <v>247</v>
      </c>
      <c r="B10" s="32" t="s">
        <v>214</v>
      </c>
      <c r="C10" s="32" t="s">
        <v>30</v>
      </c>
      <c r="D10" s="32" t="s">
        <v>250</v>
      </c>
      <c r="E10" s="40" t="s">
        <v>252</v>
      </c>
      <c r="F10" s="36" t="s">
        <v>217</v>
      </c>
      <c r="G10" s="32">
        <v>80188169</v>
      </c>
      <c r="H10" s="47"/>
      <c r="I10" s="49"/>
      <c r="J10" s="49"/>
      <c r="K10" s="49"/>
      <c r="L10" s="35"/>
      <c r="M10" s="34"/>
      <c r="N10" s="34"/>
      <c r="O10" s="34"/>
      <c r="P10" s="35" t="s">
        <v>225</v>
      </c>
      <c r="Q10" s="36">
        <v>43105</v>
      </c>
      <c r="R10" s="36">
        <v>43105</v>
      </c>
      <c r="S10" s="36">
        <v>43465</v>
      </c>
      <c r="T10" s="49">
        <v>357</v>
      </c>
      <c r="U10" s="55">
        <v>56960000</v>
      </c>
      <c r="V10" s="55">
        <v>4786554.6218487397</v>
      </c>
      <c r="W10" s="62">
        <v>268</v>
      </c>
      <c r="X10" s="73">
        <v>43105</v>
      </c>
      <c r="Y10" s="62">
        <v>305</v>
      </c>
      <c r="Z10" s="36" t="s">
        <v>173</v>
      </c>
      <c r="AA10" s="65">
        <v>1549</v>
      </c>
      <c r="AB10" s="36" t="s">
        <v>182</v>
      </c>
      <c r="AC10" s="70"/>
      <c r="AD10" s="67"/>
      <c r="AE10" s="67"/>
      <c r="AF10" s="67"/>
      <c r="AG10" s="67"/>
      <c r="AH10" s="67"/>
      <c r="AI10" s="67"/>
      <c r="AJ10" s="67"/>
      <c r="AK10" s="67"/>
      <c r="AL10" s="69">
        <f t="shared" si="0"/>
        <v>56960000</v>
      </c>
      <c r="AM10" s="70" t="s">
        <v>238</v>
      </c>
      <c r="AN10" s="70" t="s">
        <v>239</v>
      </c>
      <c r="AO10" s="39">
        <v>1315</v>
      </c>
      <c r="AP10" s="70" t="s">
        <v>240</v>
      </c>
      <c r="AQ10" s="34" t="s">
        <v>241</v>
      </c>
      <c r="AR10" s="34" t="s">
        <v>229</v>
      </c>
      <c r="AS10" s="32"/>
      <c r="AT10" s="4"/>
      <c r="AU10" s="4"/>
      <c r="AV10" s="4"/>
      <c r="AW10" s="4"/>
      <c r="AX10" s="4"/>
      <c r="AY10" s="4"/>
      <c r="AZ10" s="4"/>
      <c r="BA10" s="4"/>
      <c r="BB10" s="4"/>
      <c r="BC10" s="4"/>
      <c r="BD10" s="4"/>
      <c r="BE10" s="4"/>
      <c r="BF10" s="4"/>
      <c r="BG10" s="4"/>
      <c r="BH10" s="4"/>
      <c r="BI10" s="4"/>
      <c r="BJ10" s="4"/>
      <c r="BK10" s="4"/>
      <c r="BL10" s="4"/>
      <c r="BM10" s="4"/>
    </row>
    <row r="11" spans="1:65">
      <c r="A11" s="32" t="s">
        <v>268</v>
      </c>
      <c r="B11" s="32" t="s">
        <v>214</v>
      </c>
      <c r="C11" s="32" t="s">
        <v>30</v>
      </c>
      <c r="D11" s="32" t="s">
        <v>269</v>
      </c>
      <c r="E11" s="40" t="s">
        <v>270</v>
      </c>
      <c r="F11" s="36" t="s">
        <v>217</v>
      </c>
      <c r="G11" s="32">
        <v>19257179</v>
      </c>
      <c r="H11" s="47"/>
      <c r="I11" s="49"/>
      <c r="J11" s="49"/>
      <c r="K11" s="49"/>
      <c r="L11" s="35" t="s">
        <v>272</v>
      </c>
      <c r="M11" s="34" t="s">
        <v>273</v>
      </c>
      <c r="N11" s="34" t="s">
        <v>274</v>
      </c>
      <c r="O11" s="34" t="s">
        <v>275</v>
      </c>
      <c r="P11" s="35" t="s">
        <v>225</v>
      </c>
      <c r="Q11" s="36">
        <v>43109</v>
      </c>
      <c r="R11" s="36">
        <v>43109</v>
      </c>
      <c r="S11" s="36">
        <v>43465</v>
      </c>
      <c r="T11" s="49">
        <v>352</v>
      </c>
      <c r="U11" s="55">
        <v>56320000</v>
      </c>
      <c r="V11" s="55">
        <v>4800000</v>
      </c>
      <c r="W11" s="62">
        <v>300</v>
      </c>
      <c r="X11" s="73">
        <v>43109</v>
      </c>
      <c r="Y11" s="62">
        <v>296</v>
      </c>
      <c r="Z11" s="36" t="s">
        <v>173</v>
      </c>
      <c r="AA11" s="65">
        <v>1549</v>
      </c>
      <c r="AB11" s="36" t="s">
        <v>182</v>
      </c>
      <c r="AC11" s="70"/>
      <c r="AD11" s="67"/>
      <c r="AE11" s="67"/>
      <c r="AF11" s="67"/>
      <c r="AG11" s="67"/>
      <c r="AH11" s="67"/>
      <c r="AI11" s="67"/>
      <c r="AJ11" s="67"/>
      <c r="AK11" s="67"/>
      <c r="AL11" s="69">
        <f t="shared" si="0"/>
        <v>56320000</v>
      </c>
      <c r="AM11" s="70" t="s">
        <v>238</v>
      </c>
      <c r="AN11" s="70" t="s">
        <v>239</v>
      </c>
      <c r="AO11" s="39">
        <v>1315</v>
      </c>
      <c r="AP11" s="70" t="s">
        <v>240</v>
      </c>
      <c r="AQ11" s="36" t="s">
        <v>241</v>
      </c>
      <c r="AR11" s="32" t="s">
        <v>229</v>
      </c>
      <c r="AS11" s="32" t="s">
        <v>283</v>
      </c>
      <c r="AT11" s="4"/>
      <c r="AU11" s="4"/>
      <c r="AV11" s="4"/>
      <c r="AW11" s="4"/>
      <c r="AX11" s="4"/>
      <c r="AY11" s="4"/>
      <c r="AZ11" s="4"/>
      <c r="BA11" s="4"/>
      <c r="BB11" s="4"/>
      <c r="BC11" s="4"/>
      <c r="BD11" s="4"/>
      <c r="BE11" s="4"/>
      <c r="BF11" s="4"/>
      <c r="BG11" s="4"/>
      <c r="BH11" s="4"/>
      <c r="BI11" s="4"/>
      <c r="BJ11" s="4"/>
      <c r="BK11" s="4"/>
      <c r="BL11" s="4"/>
      <c r="BM11" s="4"/>
    </row>
    <row r="12" spans="1:65">
      <c r="A12" s="32" t="s">
        <v>289</v>
      </c>
      <c r="B12" s="32" t="s">
        <v>214</v>
      </c>
      <c r="C12" s="32" t="s">
        <v>30</v>
      </c>
      <c r="D12" s="32" t="s">
        <v>291</v>
      </c>
      <c r="E12" s="40" t="s">
        <v>292</v>
      </c>
      <c r="F12" s="36" t="s">
        <v>217</v>
      </c>
      <c r="G12" s="49">
        <v>1065567313</v>
      </c>
      <c r="H12" s="47"/>
      <c r="I12" s="49"/>
      <c r="J12" s="49"/>
      <c r="K12" s="49"/>
      <c r="L12" s="35"/>
      <c r="M12" s="34"/>
      <c r="N12" s="34"/>
      <c r="O12" s="34"/>
      <c r="P12" s="35" t="s">
        <v>295</v>
      </c>
      <c r="Q12" s="36">
        <v>43124</v>
      </c>
      <c r="R12" s="36">
        <v>43124</v>
      </c>
      <c r="S12" s="36">
        <v>43465</v>
      </c>
      <c r="T12" s="49">
        <v>337</v>
      </c>
      <c r="U12" s="55">
        <v>56054333</v>
      </c>
      <c r="V12" s="55">
        <v>4989999.9703264097</v>
      </c>
      <c r="W12" s="62">
        <v>366</v>
      </c>
      <c r="X12" s="73">
        <v>43124</v>
      </c>
      <c r="Y12" s="62">
        <v>413</v>
      </c>
      <c r="Z12" s="36" t="s">
        <v>173</v>
      </c>
      <c r="AA12" s="65">
        <v>1549</v>
      </c>
      <c r="AB12" s="36" t="s">
        <v>182</v>
      </c>
      <c r="AC12" s="70"/>
      <c r="AD12" s="67"/>
      <c r="AE12" s="67"/>
      <c r="AF12" s="67"/>
      <c r="AG12" s="67"/>
      <c r="AH12" s="67"/>
      <c r="AI12" s="67"/>
      <c r="AJ12" s="67"/>
      <c r="AK12" s="67"/>
      <c r="AL12" s="69">
        <f t="shared" si="0"/>
        <v>56054333</v>
      </c>
      <c r="AM12" s="70" t="s">
        <v>238</v>
      </c>
      <c r="AN12" s="70" t="s">
        <v>239</v>
      </c>
      <c r="AO12" s="39">
        <v>1315</v>
      </c>
      <c r="AP12" s="70" t="s">
        <v>240</v>
      </c>
      <c r="AQ12" s="34" t="s">
        <v>241</v>
      </c>
      <c r="AR12" s="34" t="s">
        <v>229</v>
      </c>
      <c r="AS12" s="32"/>
      <c r="AT12" s="4"/>
      <c r="AU12" s="4"/>
      <c r="AV12" s="4"/>
      <c r="AW12" s="4"/>
      <c r="AX12" s="4"/>
      <c r="AY12" s="4"/>
      <c r="AZ12" s="4"/>
      <c r="BA12" s="4"/>
      <c r="BB12" s="4"/>
      <c r="BC12" s="4"/>
      <c r="BD12" s="4"/>
      <c r="BE12" s="4"/>
      <c r="BF12" s="4"/>
      <c r="BG12" s="4"/>
      <c r="BH12" s="4"/>
      <c r="BI12" s="4"/>
      <c r="BJ12" s="4"/>
      <c r="BK12" s="4"/>
      <c r="BL12" s="4"/>
      <c r="BM12" s="4"/>
    </row>
    <row r="13" spans="1:65">
      <c r="A13" s="48" t="s">
        <v>308</v>
      </c>
      <c r="B13" s="48" t="s">
        <v>138</v>
      </c>
      <c r="C13" s="50"/>
      <c r="D13" s="51"/>
      <c r="E13" s="52"/>
      <c r="F13" s="51"/>
      <c r="G13" s="54"/>
      <c r="H13" s="56"/>
      <c r="I13" s="54"/>
      <c r="J13" s="54"/>
      <c r="K13" s="54"/>
      <c r="L13" s="58"/>
      <c r="M13" s="50"/>
      <c r="N13" s="50"/>
      <c r="O13" s="50"/>
      <c r="P13" s="58"/>
      <c r="Q13" s="51"/>
      <c r="R13" s="51"/>
      <c r="S13" s="51"/>
      <c r="T13" s="54"/>
      <c r="U13" s="61"/>
      <c r="V13" s="61"/>
      <c r="W13" s="63"/>
      <c r="X13" s="64"/>
      <c r="Y13" s="63"/>
      <c r="Z13" s="58"/>
      <c r="AA13" s="66"/>
      <c r="AB13" s="50"/>
      <c r="AC13" s="68"/>
      <c r="AD13" s="61"/>
      <c r="AE13" s="61"/>
      <c r="AF13" s="61"/>
      <c r="AG13" s="61"/>
      <c r="AH13" s="61"/>
      <c r="AI13" s="61"/>
      <c r="AJ13" s="61"/>
      <c r="AK13" s="61"/>
      <c r="AL13" s="67">
        <f t="shared" si="0"/>
        <v>0</v>
      </c>
      <c r="AM13" s="51"/>
      <c r="AN13" s="51"/>
      <c r="AO13" s="51"/>
      <c r="AP13" s="51"/>
      <c r="AQ13" s="51"/>
      <c r="AR13" s="51"/>
      <c r="AS13" s="64" t="s">
        <v>138</v>
      </c>
      <c r="AT13" s="4"/>
      <c r="AU13" s="4"/>
      <c r="AV13" s="4"/>
      <c r="AW13" s="4"/>
      <c r="AX13" s="4"/>
      <c r="AY13" s="4"/>
      <c r="AZ13" s="4"/>
      <c r="BA13" s="4"/>
      <c r="BB13" s="4"/>
      <c r="BC13" s="4"/>
      <c r="BD13" s="4"/>
      <c r="BE13" s="4"/>
      <c r="BF13" s="4"/>
      <c r="BG13" s="4"/>
      <c r="BH13" s="4"/>
      <c r="BI13" s="4"/>
      <c r="BJ13" s="4"/>
      <c r="BK13" s="4"/>
      <c r="BL13" s="4"/>
      <c r="BM13" s="4"/>
    </row>
    <row r="14" spans="1:65">
      <c r="A14" s="32" t="s">
        <v>329</v>
      </c>
      <c r="B14" s="32" t="s">
        <v>214</v>
      </c>
      <c r="C14" s="32" t="s">
        <v>30</v>
      </c>
      <c r="D14" s="32" t="s">
        <v>331</v>
      </c>
      <c r="E14" s="40" t="s">
        <v>333</v>
      </c>
      <c r="F14" s="36" t="s">
        <v>217</v>
      </c>
      <c r="G14" s="49">
        <v>80762005</v>
      </c>
      <c r="H14" s="47"/>
      <c r="I14" s="49"/>
      <c r="J14" s="49"/>
      <c r="K14" s="49"/>
      <c r="L14" s="35"/>
      <c r="M14" s="36"/>
      <c r="N14" s="49"/>
      <c r="O14" s="36"/>
      <c r="P14" s="84" t="s">
        <v>338</v>
      </c>
      <c r="Q14" s="36">
        <v>43105</v>
      </c>
      <c r="R14" s="36">
        <v>43105</v>
      </c>
      <c r="S14" s="36">
        <v>43465</v>
      </c>
      <c r="T14" s="49">
        <v>356</v>
      </c>
      <c r="U14" s="55">
        <v>87144967</v>
      </c>
      <c r="V14" s="55">
        <v>7405561.938202247</v>
      </c>
      <c r="W14" s="62">
        <v>274</v>
      </c>
      <c r="X14" s="73">
        <v>43105</v>
      </c>
      <c r="Y14" s="62">
        <v>298</v>
      </c>
      <c r="Z14" s="36" t="s">
        <v>173</v>
      </c>
      <c r="AA14" s="65">
        <v>1549</v>
      </c>
      <c r="AB14" s="36" t="s">
        <v>182</v>
      </c>
      <c r="AC14" s="70"/>
      <c r="AD14" s="67"/>
      <c r="AE14" s="67"/>
      <c r="AF14" s="67"/>
      <c r="AG14" s="67"/>
      <c r="AH14" s="67"/>
      <c r="AI14" s="67"/>
      <c r="AJ14" s="67"/>
      <c r="AK14" s="67"/>
      <c r="AL14" s="69">
        <f t="shared" si="0"/>
        <v>87144967</v>
      </c>
      <c r="AM14" s="70" t="s">
        <v>238</v>
      </c>
      <c r="AN14" s="70" t="s">
        <v>239</v>
      </c>
      <c r="AO14" s="39">
        <v>1298</v>
      </c>
      <c r="AP14" s="70" t="s">
        <v>353</v>
      </c>
      <c r="AQ14" s="34" t="s">
        <v>241</v>
      </c>
      <c r="AR14" s="34" t="s">
        <v>229</v>
      </c>
      <c r="AS14" s="32"/>
      <c r="AT14" s="4"/>
      <c r="AU14" s="4"/>
      <c r="AV14" s="4"/>
      <c r="AW14" s="4"/>
      <c r="AX14" s="4"/>
      <c r="AY14" s="4"/>
      <c r="AZ14" s="4"/>
      <c r="BA14" s="4"/>
      <c r="BB14" s="4"/>
      <c r="BC14" s="4"/>
      <c r="BD14" s="4"/>
      <c r="BE14" s="4"/>
      <c r="BF14" s="4"/>
      <c r="BG14" s="4"/>
      <c r="BH14" s="4"/>
      <c r="BI14" s="4"/>
      <c r="BJ14" s="4"/>
      <c r="BK14" s="4"/>
      <c r="BL14" s="4"/>
      <c r="BM14" s="4"/>
    </row>
    <row r="15" spans="1:65">
      <c r="A15" s="32" t="s">
        <v>364</v>
      </c>
      <c r="B15" s="32" t="s">
        <v>214</v>
      </c>
      <c r="C15" s="32" t="s">
        <v>30</v>
      </c>
      <c r="D15" s="32" t="s">
        <v>366</v>
      </c>
      <c r="E15" s="40" t="s">
        <v>368</v>
      </c>
      <c r="F15" s="36" t="s">
        <v>217</v>
      </c>
      <c r="G15" s="49">
        <v>19474634</v>
      </c>
      <c r="H15" s="47"/>
      <c r="I15" s="49"/>
      <c r="J15" s="49"/>
      <c r="K15" s="49"/>
      <c r="L15" s="35"/>
      <c r="M15" s="36"/>
      <c r="N15" s="49"/>
      <c r="O15" s="36"/>
      <c r="P15" s="85" t="s">
        <v>372</v>
      </c>
      <c r="Q15" s="36">
        <v>43105</v>
      </c>
      <c r="R15" s="36">
        <v>43105</v>
      </c>
      <c r="S15" s="36">
        <v>43465</v>
      </c>
      <c r="T15" s="49">
        <v>356</v>
      </c>
      <c r="U15" s="55">
        <v>26700000</v>
      </c>
      <c r="V15" s="55">
        <v>2250000</v>
      </c>
      <c r="W15" s="62">
        <v>275</v>
      </c>
      <c r="X15" s="73">
        <v>43105</v>
      </c>
      <c r="Y15" s="62">
        <v>299</v>
      </c>
      <c r="Z15" s="36" t="s">
        <v>173</v>
      </c>
      <c r="AA15" s="65">
        <v>1549</v>
      </c>
      <c r="AB15" s="36" t="s">
        <v>182</v>
      </c>
      <c r="AC15" s="70"/>
      <c r="AD15" s="67"/>
      <c r="AE15" s="67"/>
      <c r="AF15" s="67"/>
      <c r="AG15" s="67"/>
      <c r="AH15" s="67"/>
      <c r="AI15" s="67"/>
      <c r="AJ15" s="67"/>
      <c r="AK15" s="67"/>
      <c r="AL15" s="69">
        <f t="shared" si="0"/>
        <v>26700000</v>
      </c>
      <c r="AM15" s="70" t="s">
        <v>383</v>
      </c>
      <c r="AN15" s="70" t="s">
        <v>239</v>
      </c>
      <c r="AO15" s="39">
        <v>1299</v>
      </c>
      <c r="AP15" s="70" t="s">
        <v>353</v>
      </c>
      <c r="AQ15" s="34" t="s">
        <v>241</v>
      </c>
      <c r="AR15" s="34" t="s">
        <v>229</v>
      </c>
      <c r="AS15" s="32"/>
      <c r="AT15" s="4"/>
      <c r="AU15" s="4"/>
      <c r="AV15" s="4"/>
      <c r="AW15" s="4"/>
      <c r="AX15" s="4"/>
      <c r="AY15" s="4"/>
      <c r="AZ15" s="4"/>
      <c r="BA15" s="4"/>
      <c r="BB15" s="4"/>
      <c r="BC15" s="4"/>
      <c r="BD15" s="4"/>
      <c r="BE15" s="4"/>
      <c r="BF15" s="4"/>
      <c r="BG15" s="4"/>
      <c r="BH15" s="4"/>
      <c r="BI15" s="4"/>
      <c r="BJ15" s="4"/>
      <c r="BK15" s="4"/>
      <c r="BL15" s="4"/>
      <c r="BM15" s="4"/>
    </row>
    <row r="16" spans="1:65">
      <c r="A16" s="32" t="s">
        <v>388</v>
      </c>
      <c r="B16" s="32" t="s">
        <v>214</v>
      </c>
      <c r="C16" s="32" t="s">
        <v>30</v>
      </c>
      <c r="D16" s="32" t="s">
        <v>390</v>
      </c>
      <c r="E16" s="40" t="s">
        <v>391</v>
      </c>
      <c r="F16" s="36" t="s">
        <v>217</v>
      </c>
      <c r="G16" s="49">
        <v>79392676</v>
      </c>
      <c r="H16" s="47"/>
      <c r="I16" s="49"/>
      <c r="J16" s="49"/>
      <c r="K16" s="49"/>
      <c r="L16" s="35"/>
      <c r="M16" s="36"/>
      <c r="N16" s="49"/>
      <c r="O16" s="36"/>
      <c r="P16" s="85" t="s">
        <v>394</v>
      </c>
      <c r="Q16" s="36">
        <v>43105</v>
      </c>
      <c r="R16" s="36">
        <v>43105</v>
      </c>
      <c r="S16" s="36">
        <v>43465</v>
      </c>
      <c r="T16" s="49">
        <v>356</v>
      </c>
      <c r="U16" s="55">
        <v>26700000</v>
      </c>
      <c r="V16" s="55">
        <v>2250000</v>
      </c>
      <c r="W16" s="62">
        <v>272</v>
      </c>
      <c r="X16" s="73">
        <v>43105</v>
      </c>
      <c r="Y16" s="62">
        <v>300</v>
      </c>
      <c r="Z16" s="36" t="s">
        <v>173</v>
      </c>
      <c r="AA16" s="65">
        <v>1549</v>
      </c>
      <c r="AB16" s="36" t="s">
        <v>182</v>
      </c>
      <c r="AC16" s="70"/>
      <c r="AD16" s="67"/>
      <c r="AE16" s="67"/>
      <c r="AF16" s="67"/>
      <c r="AG16" s="67"/>
      <c r="AH16" s="67"/>
      <c r="AI16" s="67"/>
      <c r="AJ16" s="67"/>
      <c r="AK16" s="67"/>
      <c r="AL16" s="69">
        <f t="shared" si="0"/>
        <v>26700000</v>
      </c>
      <c r="AM16" s="70" t="s">
        <v>383</v>
      </c>
      <c r="AN16" s="70" t="s">
        <v>397</v>
      </c>
      <c r="AO16" s="39">
        <v>1322</v>
      </c>
      <c r="AP16" s="70" t="s">
        <v>400</v>
      </c>
      <c r="AQ16" s="34" t="s">
        <v>241</v>
      </c>
      <c r="AR16" s="34" t="s">
        <v>229</v>
      </c>
      <c r="AS16" s="32"/>
      <c r="AT16" s="4"/>
      <c r="AU16" s="4"/>
      <c r="AV16" s="4"/>
      <c r="AW16" s="4"/>
      <c r="AX16" s="4"/>
      <c r="AY16" s="4"/>
      <c r="AZ16" s="4"/>
      <c r="BA16" s="4"/>
      <c r="BB16" s="4"/>
      <c r="BC16" s="4"/>
      <c r="BD16" s="4"/>
      <c r="BE16" s="4"/>
      <c r="BF16" s="4"/>
      <c r="BG16" s="4"/>
      <c r="BH16" s="4"/>
      <c r="BI16" s="4"/>
      <c r="BJ16" s="4"/>
      <c r="BK16" s="4"/>
      <c r="BL16" s="4"/>
      <c r="BM16" s="4"/>
    </row>
    <row r="17" spans="1:65">
      <c r="A17" s="32" t="s">
        <v>405</v>
      </c>
      <c r="B17" s="32" t="s">
        <v>214</v>
      </c>
      <c r="C17" s="32" t="s">
        <v>30</v>
      </c>
      <c r="D17" s="32" t="s">
        <v>407</v>
      </c>
      <c r="E17" s="40" t="s">
        <v>408</v>
      </c>
      <c r="F17" s="36" t="s">
        <v>217</v>
      </c>
      <c r="G17" s="49">
        <v>19319323</v>
      </c>
      <c r="H17" s="47"/>
      <c r="I17" s="49"/>
      <c r="J17" s="49"/>
      <c r="K17" s="49"/>
      <c r="L17" s="35"/>
      <c r="M17" s="36"/>
      <c r="N17" s="49"/>
      <c r="O17" s="36"/>
      <c r="P17" s="85" t="s">
        <v>394</v>
      </c>
      <c r="Q17" s="36">
        <v>43105</v>
      </c>
      <c r="R17" s="36">
        <v>43105</v>
      </c>
      <c r="S17" s="36">
        <v>43465</v>
      </c>
      <c r="T17" s="49">
        <v>356</v>
      </c>
      <c r="U17" s="55">
        <v>26700000</v>
      </c>
      <c r="V17" s="55">
        <v>2250000</v>
      </c>
      <c r="W17" s="62">
        <v>273</v>
      </c>
      <c r="X17" s="73">
        <v>43105</v>
      </c>
      <c r="Y17" s="62">
        <v>301</v>
      </c>
      <c r="Z17" s="36" t="s">
        <v>173</v>
      </c>
      <c r="AA17" s="65">
        <v>1549</v>
      </c>
      <c r="AB17" s="36" t="s">
        <v>182</v>
      </c>
      <c r="AC17" s="70"/>
      <c r="AD17" s="67"/>
      <c r="AE17" s="67"/>
      <c r="AF17" s="67"/>
      <c r="AG17" s="67"/>
      <c r="AH17" s="67"/>
      <c r="AI17" s="67"/>
      <c r="AJ17" s="67"/>
      <c r="AK17" s="67"/>
      <c r="AL17" s="69">
        <f t="shared" si="0"/>
        <v>26700000</v>
      </c>
      <c r="AM17" s="70" t="s">
        <v>383</v>
      </c>
      <c r="AN17" s="70" t="s">
        <v>397</v>
      </c>
      <c r="AO17" s="39">
        <v>1322</v>
      </c>
      <c r="AP17" s="70" t="s">
        <v>400</v>
      </c>
      <c r="AQ17" s="34" t="s">
        <v>241</v>
      </c>
      <c r="AR17" s="34" t="s">
        <v>229</v>
      </c>
      <c r="AS17" s="32"/>
      <c r="AT17" s="4"/>
      <c r="AU17" s="4"/>
      <c r="AV17" s="4"/>
      <c r="AW17" s="4"/>
      <c r="AX17" s="4"/>
      <c r="AY17" s="4"/>
      <c r="AZ17" s="4"/>
      <c r="BA17" s="4"/>
      <c r="BB17" s="4"/>
      <c r="BC17" s="4"/>
      <c r="BD17" s="4"/>
      <c r="BE17" s="4"/>
      <c r="BF17" s="4"/>
      <c r="BG17" s="4"/>
      <c r="BH17" s="4"/>
      <c r="BI17" s="4"/>
      <c r="BJ17" s="4"/>
      <c r="BK17" s="4"/>
      <c r="BL17" s="4"/>
      <c r="BM17" s="4"/>
    </row>
    <row r="18" spans="1:65">
      <c r="A18" s="32" t="s">
        <v>421</v>
      </c>
      <c r="B18" s="32" t="s">
        <v>214</v>
      </c>
      <c r="C18" s="32" t="s">
        <v>30</v>
      </c>
      <c r="D18" s="32" t="s">
        <v>422</v>
      </c>
      <c r="E18" s="40" t="s">
        <v>134</v>
      </c>
      <c r="F18" s="36" t="s">
        <v>217</v>
      </c>
      <c r="G18" s="49">
        <v>1026555099</v>
      </c>
      <c r="H18" s="47"/>
      <c r="I18" s="49"/>
      <c r="J18" s="49"/>
      <c r="K18" s="49"/>
      <c r="L18" s="35"/>
      <c r="M18" s="36"/>
      <c r="N18" s="49"/>
      <c r="O18" s="36"/>
      <c r="P18" s="85" t="s">
        <v>424</v>
      </c>
      <c r="Q18" s="36">
        <v>43105</v>
      </c>
      <c r="R18" s="36">
        <v>43105</v>
      </c>
      <c r="S18" s="36">
        <v>43465</v>
      </c>
      <c r="T18" s="49">
        <v>356</v>
      </c>
      <c r="U18" s="55">
        <v>58146667</v>
      </c>
      <c r="V18" s="55">
        <v>4900000.0280898875</v>
      </c>
      <c r="W18" s="62">
        <v>269</v>
      </c>
      <c r="X18" s="73">
        <v>43105</v>
      </c>
      <c r="Y18" s="62">
        <v>307</v>
      </c>
      <c r="Z18" s="36" t="s">
        <v>173</v>
      </c>
      <c r="AA18" s="65">
        <v>1549</v>
      </c>
      <c r="AB18" s="36" t="s">
        <v>182</v>
      </c>
      <c r="AC18" s="70"/>
      <c r="AD18" s="67"/>
      <c r="AE18" s="67"/>
      <c r="AF18" s="67"/>
      <c r="AG18" s="67"/>
      <c r="AH18" s="67"/>
      <c r="AI18" s="67"/>
      <c r="AJ18" s="67"/>
      <c r="AK18" s="67"/>
      <c r="AL18" s="69">
        <f t="shared" si="0"/>
        <v>58146667</v>
      </c>
      <c r="AM18" s="70" t="s">
        <v>238</v>
      </c>
      <c r="AN18" s="70" t="s">
        <v>432</v>
      </c>
      <c r="AO18" s="39">
        <v>1326</v>
      </c>
      <c r="AP18" s="70" t="s">
        <v>400</v>
      </c>
      <c r="AQ18" s="34" t="s">
        <v>241</v>
      </c>
      <c r="AR18" s="34" t="s">
        <v>229</v>
      </c>
      <c r="AS18" s="32"/>
      <c r="AT18" s="4"/>
      <c r="AU18" s="4"/>
      <c r="AV18" s="4"/>
      <c r="AW18" s="4"/>
      <c r="AX18" s="4"/>
      <c r="AY18" s="4"/>
      <c r="AZ18" s="4"/>
      <c r="BA18" s="4"/>
      <c r="BB18" s="4"/>
      <c r="BC18" s="4"/>
      <c r="BD18" s="4"/>
      <c r="BE18" s="4"/>
      <c r="BF18" s="4"/>
      <c r="BG18" s="4"/>
      <c r="BH18" s="4"/>
      <c r="BI18" s="4"/>
      <c r="BJ18" s="4"/>
      <c r="BK18" s="4"/>
      <c r="BL18" s="4"/>
      <c r="BM18" s="4"/>
    </row>
    <row r="19" spans="1:65">
      <c r="A19" s="32" t="s">
        <v>436</v>
      </c>
      <c r="B19" s="32" t="s">
        <v>214</v>
      </c>
      <c r="C19" s="32" t="s">
        <v>30</v>
      </c>
      <c r="D19" s="32" t="s">
        <v>438</v>
      </c>
      <c r="E19" s="40" t="s">
        <v>156</v>
      </c>
      <c r="F19" s="36" t="s">
        <v>217</v>
      </c>
      <c r="G19" s="49">
        <v>79380897</v>
      </c>
      <c r="H19" s="47"/>
      <c r="I19" s="49"/>
      <c r="J19" s="49"/>
      <c r="K19" s="49"/>
      <c r="L19" s="35"/>
      <c r="M19" s="36"/>
      <c r="N19" s="49"/>
      <c r="O19" s="36"/>
      <c r="P19" s="85" t="s">
        <v>444</v>
      </c>
      <c r="Q19" s="36">
        <v>43109</v>
      </c>
      <c r="R19" s="36">
        <v>43110</v>
      </c>
      <c r="S19" s="36">
        <v>43465</v>
      </c>
      <c r="T19" s="49">
        <v>352</v>
      </c>
      <c r="U19" s="55">
        <v>91260000</v>
      </c>
      <c r="V19" s="55">
        <v>7777840.9090909092</v>
      </c>
      <c r="W19" s="62">
        <v>310</v>
      </c>
      <c r="X19" s="73">
        <v>43110</v>
      </c>
      <c r="Y19" s="62">
        <v>302</v>
      </c>
      <c r="Z19" s="36" t="s">
        <v>173</v>
      </c>
      <c r="AA19" s="65">
        <v>1549</v>
      </c>
      <c r="AB19" s="36" t="s">
        <v>182</v>
      </c>
      <c r="AC19" s="70"/>
      <c r="AD19" s="67"/>
      <c r="AE19" s="67"/>
      <c r="AF19" s="67"/>
      <c r="AG19" s="67"/>
      <c r="AH19" s="67"/>
      <c r="AI19" s="67"/>
      <c r="AJ19" s="67"/>
      <c r="AK19" s="67"/>
      <c r="AL19" s="69">
        <f t="shared" si="0"/>
        <v>91260000</v>
      </c>
      <c r="AM19" s="70" t="s">
        <v>238</v>
      </c>
      <c r="AN19" s="70" t="s">
        <v>239</v>
      </c>
      <c r="AO19" s="39">
        <v>1331</v>
      </c>
      <c r="AP19" s="70" t="s">
        <v>459</v>
      </c>
      <c r="AQ19" s="34" t="s">
        <v>241</v>
      </c>
      <c r="AR19" s="34" t="s">
        <v>229</v>
      </c>
      <c r="AS19" s="32"/>
      <c r="AT19" s="4"/>
      <c r="AU19" s="4"/>
      <c r="AV19" s="4"/>
      <c r="AW19" s="4"/>
      <c r="AX19" s="4"/>
      <c r="AY19" s="4"/>
      <c r="AZ19" s="4"/>
      <c r="BA19" s="4"/>
      <c r="BB19" s="4"/>
      <c r="BC19" s="4"/>
      <c r="BD19" s="4"/>
      <c r="BE19" s="4"/>
      <c r="BF19" s="4"/>
      <c r="BG19" s="4"/>
      <c r="BH19" s="4"/>
      <c r="BI19" s="4"/>
      <c r="BJ19" s="4"/>
      <c r="BK19" s="4"/>
      <c r="BL19" s="4"/>
      <c r="BM19" s="4"/>
    </row>
    <row r="20" spans="1:65">
      <c r="A20" s="32" t="s">
        <v>463</v>
      </c>
      <c r="B20" s="32" t="s">
        <v>214</v>
      </c>
      <c r="C20" s="32" t="s">
        <v>30</v>
      </c>
      <c r="D20" s="32" t="s">
        <v>466</v>
      </c>
      <c r="E20" s="40" t="s">
        <v>32</v>
      </c>
      <c r="F20" s="36" t="s">
        <v>217</v>
      </c>
      <c r="G20" s="49">
        <v>52424617</v>
      </c>
      <c r="H20" s="47"/>
      <c r="I20" s="49"/>
      <c r="J20" s="49"/>
      <c r="K20" s="49"/>
      <c r="L20" s="35"/>
      <c r="M20" s="36"/>
      <c r="N20" s="49"/>
      <c r="O20" s="36"/>
      <c r="P20" s="85" t="s">
        <v>472</v>
      </c>
      <c r="Q20" s="36">
        <v>43105</v>
      </c>
      <c r="R20" s="36">
        <v>43105</v>
      </c>
      <c r="S20" s="36">
        <v>43465</v>
      </c>
      <c r="T20" s="49">
        <v>356</v>
      </c>
      <c r="U20" s="55">
        <v>45093333</v>
      </c>
      <c r="V20" s="55">
        <v>3799999.9719101121</v>
      </c>
      <c r="W20" s="62">
        <v>271</v>
      </c>
      <c r="X20" s="73">
        <v>43105</v>
      </c>
      <c r="Y20" s="62">
        <v>303</v>
      </c>
      <c r="Z20" s="36" t="s">
        <v>173</v>
      </c>
      <c r="AA20" s="65">
        <v>1549</v>
      </c>
      <c r="AB20" s="36" t="s">
        <v>182</v>
      </c>
      <c r="AC20" s="70"/>
      <c r="AD20" s="67"/>
      <c r="AE20" s="67"/>
      <c r="AF20" s="67"/>
      <c r="AG20" s="67"/>
      <c r="AH20" s="67"/>
      <c r="AI20" s="67"/>
      <c r="AJ20" s="67"/>
      <c r="AK20" s="67"/>
      <c r="AL20" s="69">
        <f t="shared" si="0"/>
        <v>45093333</v>
      </c>
      <c r="AM20" s="70" t="s">
        <v>383</v>
      </c>
      <c r="AN20" s="70" t="s">
        <v>484</v>
      </c>
      <c r="AO20" s="39">
        <v>1332</v>
      </c>
      <c r="AP20" s="70" t="s">
        <v>459</v>
      </c>
      <c r="AQ20" s="34" t="s">
        <v>241</v>
      </c>
      <c r="AR20" s="34" t="s">
        <v>229</v>
      </c>
      <c r="AS20" s="32"/>
      <c r="AT20" s="4"/>
      <c r="AU20" s="4"/>
      <c r="AV20" s="4"/>
      <c r="AW20" s="4"/>
      <c r="AX20" s="4"/>
      <c r="AY20" s="4"/>
      <c r="AZ20" s="4"/>
      <c r="BA20" s="4"/>
      <c r="BB20" s="4"/>
      <c r="BC20" s="4"/>
      <c r="BD20" s="4"/>
      <c r="BE20" s="4"/>
      <c r="BF20" s="4"/>
      <c r="BG20" s="4"/>
      <c r="BH20" s="4"/>
      <c r="BI20" s="4"/>
      <c r="BJ20" s="4"/>
      <c r="BK20" s="4"/>
      <c r="BL20" s="4"/>
      <c r="BM20" s="4"/>
    </row>
    <row r="21" spans="1:65">
      <c r="A21" s="32" t="s">
        <v>488</v>
      </c>
      <c r="B21" s="32" t="s">
        <v>214</v>
      </c>
      <c r="C21" s="32" t="s">
        <v>30</v>
      </c>
      <c r="D21" s="32" t="s">
        <v>490</v>
      </c>
      <c r="E21" s="40" t="s">
        <v>161</v>
      </c>
      <c r="F21" s="36" t="s">
        <v>217</v>
      </c>
      <c r="G21" s="49">
        <v>80167913</v>
      </c>
      <c r="H21" s="47"/>
      <c r="I21" s="49"/>
      <c r="J21" s="49"/>
      <c r="K21" s="49"/>
      <c r="L21" s="35"/>
      <c r="M21" s="36"/>
      <c r="N21" s="49"/>
      <c r="O21" s="36"/>
      <c r="P21" s="85" t="s">
        <v>492</v>
      </c>
      <c r="Q21" s="36">
        <v>43109</v>
      </c>
      <c r="R21" s="36">
        <v>43109</v>
      </c>
      <c r="S21" s="36">
        <v>43496</v>
      </c>
      <c r="T21" s="49">
        <v>356</v>
      </c>
      <c r="U21" s="55">
        <v>44586666</v>
      </c>
      <c r="V21" s="55">
        <v>3757303.314606742</v>
      </c>
      <c r="W21" s="62">
        <v>302</v>
      </c>
      <c r="X21" s="73">
        <v>43109</v>
      </c>
      <c r="Y21" s="62">
        <v>304</v>
      </c>
      <c r="Z21" s="36" t="s">
        <v>173</v>
      </c>
      <c r="AA21" s="65">
        <v>1549</v>
      </c>
      <c r="AB21" s="36" t="s">
        <v>182</v>
      </c>
      <c r="AC21" s="87" t="s">
        <v>498</v>
      </c>
      <c r="AD21" s="88">
        <v>43462</v>
      </c>
      <c r="AE21" s="89" t="s">
        <v>506</v>
      </c>
      <c r="AF21" s="89" t="s">
        <v>509</v>
      </c>
      <c r="AG21" s="67">
        <v>3800000</v>
      </c>
      <c r="AH21" s="89" t="s">
        <v>498</v>
      </c>
      <c r="AI21" s="88">
        <v>43462</v>
      </c>
      <c r="AJ21" s="89" t="s">
        <v>510</v>
      </c>
      <c r="AK21" s="89">
        <f t="shared" ref="AK21:AK22" si="1">AJ21+T21</f>
        <v>386</v>
      </c>
      <c r="AL21" s="69">
        <f t="shared" si="0"/>
        <v>48386666</v>
      </c>
      <c r="AM21" s="70" t="s">
        <v>383</v>
      </c>
      <c r="AN21" s="70" t="s">
        <v>432</v>
      </c>
      <c r="AO21" s="39">
        <v>1307</v>
      </c>
      <c r="AP21" s="70" t="s">
        <v>519</v>
      </c>
      <c r="AQ21" s="75" t="s">
        <v>241</v>
      </c>
      <c r="AR21" s="36" t="s">
        <v>229</v>
      </c>
      <c r="AS21" s="32"/>
      <c r="AT21" s="4"/>
      <c r="AU21" s="4"/>
      <c r="AV21" s="4"/>
      <c r="AW21" s="4"/>
      <c r="AX21" s="4"/>
      <c r="AY21" s="4"/>
      <c r="AZ21" s="4"/>
      <c r="BA21" s="4"/>
      <c r="BB21" s="4"/>
      <c r="BC21" s="4"/>
      <c r="BD21" s="4"/>
      <c r="BE21" s="4"/>
      <c r="BF21" s="4"/>
      <c r="BG21" s="4"/>
      <c r="BH21" s="4"/>
      <c r="BI21" s="4"/>
      <c r="BJ21" s="4"/>
      <c r="BK21" s="4"/>
      <c r="BL21" s="4"/>
      <c r="BM21" s="4"/>
    </row>
    <row r="22" spans="1:65">
      <c r="A22" s="32" t="s">
        <v>523</v>
      </c>
      <c r="B22" s="32" t="s">
        <v>214</v>
      </c>
      <c r="C22" s="32" t="s">
        <v>30</v>
      </c>
      <c r="D22" s="32" t="s">
        <v>525</v>
      </c>
      <c r="E22" s="40" t="s">
        <v>89</v>
      </c>
      <c r="F22" s="36" t="s">
        <v>217</v>
      </c>
      <c r="G22" s="49">
        <v>52060589</v>
      </c>
      <c r="H22" s="47"/>
      <c r="I22" s="49"/>
      <c r="J22" s="49"/>
      <c r="K22" s="49"/>
      <c r="L22" s="35"/>
      <c r="M22" s="36"/>
      <c r="N22" s="49"/>
      <c r="O22" s="36"/>
      <c r="P22" s="85" t="s">
        <v>530</v>
      </c>
      <c r="Q22" s="36">
        <v>43105</v>
      </c>
      <c r="R22" s="36">
        <v>43105</v>
      </c>
      <c r="S22" s="36">
        <v>43496</v>
      </c>
      <c r="T22" s="49">
        <v>356</v>
      </c>
      <c r="U22" s="55">
        <v>58146667</v>
      </c>
      <c r="V22" s="55">
        <v>4900000.0280898875</v>
      </c>
      <c r="W22" s="62">
        <v>270</v>
      </c>
      <c r="X22" s="73">
        <v>43105</v>
      </c>
      <c r="Y22" s="62">
        <v>306</v>
      </c>
      <c r="Z22" s="36" t="s">
        <v>173</v>
      </c>
      <c r="AA22" s="65">
        <v>1549</v>
      </c>
      <c r="AB22" s="36" t="s">
        <v>182</v>
      </c>
      <c r="AC22" s="87" t="s">
        <v>498</v>
      </c>
      <c r="AD22" s="88">
        <v>43462</v>
      </c>
      <c r="AE22" s="89" t="s">
        <v>532</v>
      </c>
      <c r="AF22" s="89" t="s">
        <v>534</v>
      </c>
      <c r="AG22" s="67">
        <v>4900000</v>
      </c>
      <c r="AH22" s="89" t="s">
        <v>498</v>
      </c>
      <c r="AI22" s="88">
        <v>43462</v>
      </c>
      <c r="AJ22" s="89" t="s">
        <v>510</v>
      </c>
      <c r="AK22" s="89">
        <f t="shared" si="1"/>
        <v>386</v>
      </c>
      <c r="AL22" s="69">
        <f t="shared" si="0"/>
        <v>63046667</v>
      </c>
      <c r="AM22" s="70" t="s">
        <v>238</v>
      </c>
      <c r="AN22" s="70" t="s">
        <v>538</v>
      </c>
      <c r="AO22" s="39">
        <v>1313</v>
      </c>
      <c r="AP22" s="70" t="s">
        <v>540</v>
      </c>
      <c r="AQ22" s="75" t="s">
        <v>241</v>
      </c>
      <c r="AR22" s="36" t="s">
        <v>229</v>
      </c>
      <c r="AS22" s="32"/>
      <c r="AT22" s="4"/>
      <c r="AU22" s="4"/>
      <c r="AV22" s="4"/>
      <c r="AW22" s="4"/>
      <c r="AX22" s="4"/>
      <c r="AY22" s="4"/>
      <c r="AZ22" s="4"/>
      <c r="BA22" s="4"/>
      <c r="BB22" s="4"/>
      <c r="BC22" s="4"/>
      <c r="BD22" s="4"/>
      <c r="BE22" s="4"/>
      <c r="BF22" s="4"/>
      <c r="BG22" s="4"/>
      <c r="BH22" s="4"/>
      <c r="BI22" s="4"/>
      <c r="BJ22" s="4"/>
      <c r="BK22" s="4"/>
      <c r="BL22" s="4"/>
      <c r="BM22" s="4"/>
    </row>
    <row r="23" spans="1:65">
      <c r="A23" s="32" t="s">
        <v>546</v>
      </c>
      <c r="B23" s="32" t="s">
        <v>214</v>
      </c>
      <c r="C23" s="32" t="s">
        <v>30</v>
      </c>
      <c r="D23" s="32" t="s">
        <v>548</v>
      </c>
      <c r="E23" s="40" t="s">
        <v>549</v>
      </c>
      <c r="F23" s="36" t="s">
        <v>217</v>
      </c>
      <c r="G23" s="49">
        <v>79634967</v>
      </c>
      <c r="H23" s="47"/>
      <c r="I23" s="49"/>
      <c r="J23" s="49"/>
      <c r="K23" s="49"/>
      <c r="L23" s="35"/>
      <c r="M23" s="36"/>
      <c r="N23" s="49"/>
      <c r="O23" s="36"/>
      <c r="P23" s="85" t="s">
        <v>552</v>
      </c>
      <c r="Q23" s="36">
        <v>43109</v>
      </c>
      <c r="R23" s="36">
        <v>43109</v>
      </c>
      <c r="S23" s="36">
        <v>43465</v>
      </c>
      <c r="T23" s="49">
        <v>352</v>
      </c>
      <c r="U23" s="55">
        <v>61013333</v>
      </c>
      <c r="V23" s="55">
        <v>5199999.9715909092</v>
      </c>
      <c r="W23" s="62">
        <v>304</v>
      </c>
      <c r="X23" s="73">
        <v>43109</v>
      </c>
      <c r="Y23" s="62">
        <v>309</v>
      </c>
      <c r="Z23" s="36" t="s">
        <v>173</v>
      </c>
      <c r="AA23" s="65">
        <v>1549</v>
      </c>
      <c r="AB23" s="36" t="s">
        <v>182</v>
      </c>
      <c r="AC23" s="70"/>
      <c r="AD23" s="67"/>
      <c r="AE23" s="67"/>
      <c r="AF23" s="67"/>
      <c r="AG23" s="67"/>
      <c r="AH23" s="67"/>
      <c r="AI23" s="67"/>
      <c r="AJ23" s="67"/>
      <c r="AK23" s="67"/>
      <c r="AL23" s="69">
        <f t="shared" si="0"/>
        <v>61013333</v>
      </c>
      <c r="AM23" s="70" t="s">
        <v>238</v>
      </c>
      <c r="AN23" s="70" t="s">
        <v>484</v>
      </c>
      <c r="AO23" s="39">
        <v>1352</v>
      </c>
      <c r="AP23" s="70" t="s">
        <v>459</v>
      </c>
      <c r="AQ23" s="34" t="s">
        <v>241</v>
      </c>
      <c r="AR23" s="34" t="s">
        <v>229</v>
      </c>
      <c r="AS23" s="32"/>
      <c r="AT23" s="4"/>
      <c r="AU23" s="4"/>
      <c r="AV23" s="4"/>
      <c r="AW23" s="4"/>
      <c r="AX23" s="4"/>
      <c r="AY23" s="4"/>
      <c r="AZ23" s="4"/>
      <c r="BA23" s="4"/>
      <c r="BB23" s="4"/>
      <c r="BC23" s="4"/>
      <c r="BD23" s="4"/>
      <c r="BE23" s="4"/>
      <c r="BF23" s="4"/>
      <c r="BG23" s="4"/>
      <c r="BH23" s="4"/>
      <c r="BI23" s="4"/>
      <c r="BJ23" s="4"/>
      <c r="BK23" s="4"/>
      <c r="BL23" s="4"/>
      <c r="BM23" s="4"/>
    </row>
    <row r="24" spans="1:65">
      <c r="A24" s="32" t="s">
        <v>577</v>
      </c>
      <c r="B24" s="32" t="s">
        <v>214</v>
      </c>
      <c r="C24" s="32" t="s">
        <v>30</v>
      </c>
      <c r="D24" s="32" t="s">
        <v>580</v>
      </c>
      <c r="E24" s="40" t="s">
        <v>583</v>
      </c>
      <c r="F24" s="36" t="s">
        <v>217</v>
      </c>
      <c r="G24" s="49">
        <v>79489811</v>
      </c>
      <c r="H24" s="47"/>
      <c r="I24" s="49"/>
      <c r="J24" s="49"/>
      <c r="K24" s="49"/>
      <c r="L24" s="35"/>
      <c r="M24" s="36"/>
      <c r="N24" s="49"/>
      <c r="O24" s="36"/>
      <c r="P24" s="85" t="s">
        <v>587</v>
      </c>
      <c r="Q24" s="36">
        <v>43109</v>
      </c>
      <c r="R24" s="36">
        <v>43109</v>
      </c>
      <c r="S24" s="36">
        <v>43465</v>
      </c>
      <c r="T24" s="49">
        <v>352</v>
      </c>
      <c r="U24" s="55">
        <v>57493333</v>
      </c>
      <c r="V24" s="55">
        <v>4899999.9715909092</v>
      </c>
      <c r="W24" s="62">
        <v>303</v>
      </c>
      <c r="X24" s="73">
        <v>43109</v>
      </c>
      <c r="Y24" s="62">
        <v>308</v>
      </c>
      <c r="Z24" s="36" t="s">
        <v>173</v>
      </c>
      <c r="AA24" s="65">
        <v>1549</v>
      </c>
      <c r="AB24" s="36" t="s">
        <v>182</v>
      </c>
      <c r="AC24" s="70"/>
      <c r="AD24" s="67"/>
      <c r="AE24" s="67"/>
      <c r="AF24" s="67"/>
      <c r="AG24" s="67"/>
      <c r="AH24" s="67"/>
      <c r="AI24" s="67"/>
      <c r="AJ24" s="67"/>
      <c r="AK24" s="67"/>
      <c r="AL24" s="69">
        <f t="shared" si="0"/>
        <v>57493333</v>
      </c>
      <c r="AM24" s="70" t="s">
        <v>238</v>
      </c>
      <c r="AN24" s="70" t="s">
        <v>432</v>
      </c>
      <c r="AO24" s="39">
        <v>1317</v>
      </c>
      <c r="AP24" s="70" t="s">
        <v>400</v>
      </c>
      <c r="AQ24" s="34" t="s">
        <v>241</v>
      </c>
      <c r="AR24" s="34" t="s">
        <v>229</v>
      </c>
      <c r="AS24" s="32"/>
      <c r="AT24" s="4"/>
      <c r="AU24" s="4"/>
      <c r="AV24" s="4"/>
      <c r="AW24" s="4"/>
      <c r="AX24" s="4"/>
      <c r="AY24" s="4"/>
      <c r="AZ24" s="4"/>
      <c r="BA24" s="4"/>
      <c r="BB24" s="4"/>
      <c r="BC24" s="4"/>
      <c r="BD24" s="4"/>
      <c r="BE24" s="4"/>
      <c r="BF24" s="4"/>
      <c r="BG24" s="4"/>
      <c r="BH24" s="4"/>
      <c r="BI24" s="4"/>
      <c r="BJ24" s="4"/>
      <c r="BK24" s="4"/>
      <c r="BL24" s="4"/>
      <c r="BM24" s="4"/>
    </row>
    <row r="25" spans="1:65">
      <c r="A25" s="32" t="s">
        <v>604</v>
      </c>
      <c r="B25" s="32" t="s">
        <v>214</v>
      </c>
      <c r="C25" s="32" t="s">
        <v>30</v>
      </c>
      <c r="D25" s="32" t="s">
        <v>607</v>
      </c>
      <c r="E25" s="40" t="s">
        <v>608</v>
      </c>
      <c r="F25" s="36" t="s">
        <v>217</v>
      </c>
      <c r="G25" s="49">
        <v>1032439201</v>
      </c>
      <c r="H25" s="47"/>
      <c r="I25" s="49"/>
      <c r="J25" s="49"/>
      <c r="K25" s="49"/>
      <c r="L25" s="35"/>
      <c r="M25" s="36"/>
      <c r="N25" s="49"/>
      <c r="O25" s="36"/>
      <c r="P25" s="85" t="s">
        <v>610</v>
      </c>
      <c r="Q25" s="36">
        <v>43109</v>
      </c>
      <c r="R25" s="36">
        <v>43109</v>
      </c>
      <c r="S25" s="36">
        <v>43478</v>
      </c>
      <c r="T25" s="49">
        <v>352</v>
      </c>
      <c r="U25" s="55">
        <v>56320000</v>
      </c>
      <c r="V25" s="55">
        <v>4800000</v>
      </c>
      <c r="W25" s="62">
        <v>305</v>
      </c>
      <c r="X25" s="73">
        <v>43109</v>
      </c>
      <c r="Y25" s="62">
        <v>310</v>
      </c>
      <c r="Z25" s="36" t="s">
        <v>173</v>
      </c>
      <c r="AA25" s="65">
        <v>1549</v>
      </c>
      <c r="AB25" s="36" t="s">
        <v>182</v>
      </c>
      <c r="AC25" s="70"/>
      <c r="AD25" s="67"/>
      <c r="AE25" s="67"/>
      <c r="AF25" s="67"/>
      <c r="AG25" s="67"/>
      <c r="AH25" s="67"/>
      <c r="AI25" s="67"/>
      <c r="AJ25" s="67"/>
      <c r="AK25" s="67"/>
      <c r="AL25" s="69">
        <f t="shared" si="0"/>
        <v>56320000</v>
      </c>
      <c r="AM25" s="70" t="s">
        <v>238</v>
      </c>
      <c r="AN25" s="70" t="s">
        <v>622</v>
      </c>
      <c r="AO25" s="39">
        <v>1335</v>
      </c>
      <c r="AP25" s="70" t="s">
        <v>624</v>
      </c>
      <c r="AQ25" s="34" t="s">
        <v>241</v>
      </c>
      <c r="AR25" s="34" t="s">
        <v>229</v>
      </c>
      <c r="AS25" s="32" t="s">
        <v>626</v>
      </c>
      <c r="AT25" s="4"/>
      <c r="AU25" s="4"/>
      <c r="AV25" s="4"/>
      <c r="AW25" s="4"/>
      <c r="AX25" s="4"/>
      <c r="AY25" s="4"/>
      <c r="AZ25" s="4"/>
      <c r="BA25" s="4"/>
      <c r="BB25" s="4"/>
      <c r="BC25" s="4"/>
      <c r="BD25" s="4"/>
      <c r="BE25" s="4"/>
      <c r="BF25" s="4"/>
      <c r="BG25" s="4"/>
      <c r="BH25" s="4"/>
      <c r="BI25" s="4"/>
      <c r="BJ25" s="4"/>
      <c r="BK25" s="4"/>
      <c r="BL25" s="4"/>
      <c r="BM25" s="4"/>
    </row>
    <row r="26" spans="1:65">
      <c r="A26" s="32" t="s">
        <v>632</v>
      </c>
      <c r="B26" s="32" t="s">
        <v>214</v>
      </c>
      <c r="C26" s="32" t="s">
        <v>30</v>
      </c>
      <c r="D26" s="32" t="s">
        <v>634</v>
      </c>
      <c r="E26" s="40" t="s">
        <v>209</v>
      </c>
      <c r="F26" s="36" t="s">
        <v>217</v>
      </c>
      <c r="G26" s="49">
        <v>79694258</v>
      </c>
      <c r="H26" s="47"/>
      <c r="I26" s="49"/>
      <c r="J26" s="49"/>
      <c r="K26" s="49"/>
      <c r="L26" s="35"/>
      <c r="M26" s="36"/>
      <c r="N26" s="49"/>
      <c r="O26" s="36"/>
      <c r="P26" s="85" t="s">
        <v>610</v>
      </c>
      <c r="Q26" s="36">
        <v>43109</v>
      </c>
      <c r="R26" s="36">
        <v>43109</v>
      </c>
      <c r="S26" s="36">
        <v>43465</v>
      </c>
      <c r="T26" s="49">
        <v>352</v>
      </c>
      <c r="U26" s="55">
        <v>56320000</v>
      </c>
      <c r="V26" s="55">
        <v>4800000</v>
      </c>
      <c r="W26" s="62">
        <v>306</v>
      </c>
      <c r="X26" s="73">
        <v>43109</v>
      </c>
      <c r="Y26" s="62">
        <v>311</v>
      </c>
      <c r="Z26" s="36" t="s">
        <v>173</v>
      </c>
      <c r="AA26" s="65">
        <v>1549</v>
      </c>
      <c r="AB26" s="36" t="s">
        <v>182</v>
      </c>
      <c r="AC26" s="70"/>
      <c r="AD26" s="67"/>
      <c r="AE26" s="67"/>
      <c r="AF26" s="67"/>
      <c r="AG26" s="67"/>
      <c r="AH26" s="67"/>
      <c r="AI26" s="67"/>
      <c r="AJ26" s="67"/>
      <c r="AK26" s="67"/>
      <c r="AL26" s="69">
        <f t="shared" si="0"/>
        <v>56320000</v>
      </c>
      <c r="AM26" s="70" t="s">
        <v>238</v>
      </c>
      <c r="AN26" s="70" t="s">
        <v>622</v>
      </c>
      <c r="AO26" s="39">
        <v>1335</v>
      </c>
      <c r="AP26" s="70" t="s">
        <v>624</v>
      </c>
      <c r="AQ26" s="34" t="s">
        <v>241</v>
      </c>
      <c r="AR26" s="34" t="s">
        <v>229</v>
      </c>
      <c r="AS26" s="32"/>
      <c r="AT26" s="4"/>
      <c r="AU26" s="4"/>
      <c r="AV26" s="4"/>
      <c r="AW26" s="4"/>
      <c r="AX26" s="4"/>
      <c r="AY26" s="4"/>
      <c r="AZ26" s="4"/>
      <c r="BA26" s="4"/>
      <c r="BB26" s="4"/>
      <c r="BC26" s="4"/>
      <c r="BD26" s="4"/>
      <c r="BE26" s="4"/>
      <c r="BF26" s="4"/>
      <c r="BG26" s="4"/>
      <c r="BH26" s="4"/>
      <c r="BI26" s="4"/>
      <c r="BJ26" s="4"/>
      <c r="BK26" s="4"/>
      <c r="BL26" s="4"/>
      <c r="BM26" s="4"/>
    </row>
    <row r="27" spans="1:65">
      <c r="A27" s="32" t="s">
        <v>647</v>
      </c>
      <c r="B27" s="32" t="s">
        <v>214</v>
      </c>
      <c r="C27" s="32" t="s">
        <v>30</v>
      </c>
      <c r="D27" s="32" t="s">
        <v>649</v>
      </c>
      <c r="E27" s="40" t="s">
        <v>111</v>
      </c>
      <c r="F27" s="36" t="s">
        <v>217</v>
      </c>
      <c r="G27" s="49">
        <v>1023888785</v>
      </c>
      <c r="H27" s="47"/>
      <c r="I27" s="49"/>
      <c r="J27" s="49"/>
      <c r="K27" s="49"/>
      <c r="L27" s="35"/>
      <c r="M27" s="36"/>
      <c r="N27" s="49"/>
      <c r="O27" s="36"/>
      <c r="P27" s="85" t="s">
        <v>653</v>
      </c>
      <c r="Q27" s="36">
        <v>43109</v>
      </c>
      <c r="R27" s="36">
        <v>43109</v>
      </c>
      <c r="S27" s="36">
        <v>43496</v>
      </c>
      <c r="T27" s="49">
        <v>352</v>
      </c>
      <c r="U27" s="55">
        <v>57493333</v>
      </c>
      <c r="V27" s="55">
        <v>4899999.9715909092</v>
      </c>
      <c r="W27" s="62">
        <v>307</v>
      </c>
      <c r="X27" s="73">
        <v>43109</v>
      </c>
      <c r="Y27" s="62">
        <v>312</v>
      </c>
      <c r="Z27" s="36" t="s">
        <v>173</v>
      </c>
      <c r="AA27" s="65">
        <v>1549</v>
      </c>
      <c r="AB27" s="36" t="s">
        <v>182</v>
      </c>
      <c r="AC27" s="87" t="s">
        <v>498</v>
      </c>
      <c r="AD27" s="91">
        <v>43462</v>
      </c>
      <c r="AE27" s="87" t="s">
        <v>663</v>
      </c>
      <c r="AF27" s="87" t="s">
        <v>665</v>
      </c>
      <c r="AG27" s="67">
        <v>4900000</v>
      </c>
      <c r="AH27" s="87" t="s">
        <v>498</v>
      </c>
      <c r="AI27" s="91">
        <v>43462</v>
      </c>
      <c r="AJ27" s="87" t="s">
        <v>510</v>
      </c>
      <c r="AK27" s="87">
        <f>AJ27+T27</f>
        <v>382</v>
      </c>
      <c r="AL27" s="69">
        <f t="shared" si="0"/>
        <v>62393333</v>
      </c>
      <c r="AM27" s="70" t="s">
        <v>238</v>
      </c>
      <c r="AN27" s="70" t="s">
        <v>672</v>
      </c>
      <c r="AO27" s="39">
        <v>1312</v>
      </c>
      <c r="AP27" s="70" t="s">
        <v>419</v>
      </c>
      <c r="AQ27" s="75" t="s">
        <v>241</v>
      </c>
      <c r="AR27" s="34" t="s">
        <v>229</v>
      </c>
      <c r="AS27" s="32"/>
      <c r="AT27" s="4"/>
      <c r="AU27" s="4"/>
      <c r="AV27" s="4"/>
      <c r="AW27" s="4"/>
      <c r="AX27" s="4"/>
      <c r="AY27" s="4"/>
      <c r="AZ27" s="4"/>
      <c r="BA27" s="4"/>
      <c r="BB27" s="4"/>
      <c r="BC27" s="4"/>
      <c r="BD27" s="4"/>
      <c r="BE27" s="4"/>
      <c r="BF27" s="4"/>
      <c r="BG27" s="4"/>
      <c r="BH27" s="4"/>
      <c r="BI27" s="4"/>
      <c r="BJ27" s="4"/>
      <c r="BK27" s="4"/>
      <c r="BL27" s="4"/>
      <c r="BM27" s="4"/>
    </row>
    <row r="28" spans="1:65">
      <c r="A28" s="32" t="s">
        <v>679</v>
      </c>
      <c r="B28" s="32" t="s">
        <v>214</v>
      </c>
      <c r="C28" s="32" t="s">
        <v>30</v>
      </c>
      <c r="D28" s="32" t="s">
        <v>682</v>
      </c>
      <c r="E28" s="40" t="s">
        <v>683</v>
      </c>
      <c r="F28" s="36" t="s">
        <v>217</v>
      </c>
      <c r="G28" s="49">
        <v>1073676940</v>
      </c>
      <c r="H28" s="47"/>
      <c r="I28" s="49"/>
      <c r="J28" s="49"/>
      <c r="K28" s="49"/>
      <c r="L28" s="35"/>
      <c r="M28" s="36"/>
      <c r="N28" s="49"/>
      <c r="O28" s="36"/>
      <c r="P28" s="85" t="s">
        <v>686</v>
      </c>
      <c r="Q28" s="36">
        <v>43109</v>
      </c>
      <c r="R28" s="36">
        <v>43109</v>
      </c>
      <c r="S28" s="36">
        <v>43465</v>
      </c>
      <c r="T28" s="49">
        <v>352</v>
      </c>
      <c r="U28" s="55">
        <v>32853333</v>
      </c>
      <c r="V28" s="55">
        <v>2799999.9715909092</v>
      </c>
      <c r="W28" s="62">
        <v>308</v>
      </c>
      <c r="X28" s="73">
        <v>43109</v>
      </c>
      <c r="Y28" s="62">
        <v>313</v>
      </c>
      <c r="Z28" s="36" t="s">
        <v>173</v>
      </c>
      <c r="AA28" s="65">
        <v>1549</v>
      </c>
      <c r="AB28" s="36" t="s">
        <v>182</v>
      </c>
      <c r="AC28" s="70"/>
      <c r="AD28" s="67"/>
      <c r="AE28" s="67"/>
      <c r="AF28" s="67"/>
      <c r="AG28" s="67"/>
      <c r="AH28" s="67"/>
      <c r="AI28" s="67"/>
      <c r="AJ28" s="67"/>
      <c r="AK28" s="67"/>
      <c r="AL28" s="69">
        <f t="shared" si="0"/>
        <v>32853333</v>
      </c>
      <c r="AM28" s="70" t="s">
        <v>383</v>
      </c>
      <c r="AN28" s="70" t="s">
        <v>622</v>
      </c>
      <c r="AO28" s="39">
        <v>1338</v>
      </c>
      <c r="AP28" s="70" t="s">
        <v>624</v>
      </c>
      <c r="AQ28" s="34" t="s">
        <v>241</v>
      </c>
      <c r="AR28" s="34" t="s">
        <v>229</v>
      </c>
      <c r="AS28" s="32"/>
      <c r="AT28" s="4"/>
      <c r="AU28" s="4"/>
      <c r="AV28" s="4"/>
      <c r="AW28" s="4"/>
      <c r="AX28" s="4"/>
      <c r="AY28" s="4"/>
      <c r="AZ28" s="4"/>
      <c r="BA28" s="4"/>
      <c r="BB28" s="4"/>
      <c r="BC28" s="4"/>
      <c r="BD28" s="4"/>
      <c r="BE28" s="4"/>
      <c r="BF28" s="4"/>
      <c r="BG28" s="4"/>
      <c r="BH28" s="4"/>
      <c r="BI28" s="4"/>
      <c r="BJ28" s="4"/>
      <c r="BK28" s="4"/>
      <c r="BL28" s="4"/>
      <c r="BM28" s="4"/>
    </row>
    <row r="29" spans="1:65">
      <c r="A29" s="32" t="s">
        <v>701</v>
      </c>
      <c r="B29" s="32" t="s">
        <v>214</v>
      </c>
      <c r="C29" s="32" t="s">
        <v>30</v>
      </c>
      <c r="D29" s="32" t="s">
        <v>702</v>
      </c>
      <c r="E29" s="40" t="s">
        <v>184</v>
      </c>
      <c r="F29" s="36" t="s">
        <v>217</v>
      </c>
      <c r="G29" s="49">
        <v>1105781137</v>
      </c>
      <c r="H29" s="47"/>
      <c r="I29" s="49"/>
      <c r="J29" s="49"/>
      <c r="K29" s="49"/>
      <c r="L29" s="35" t="s">
        <v>705</v>
      </c>
      <c r="M29" s="36" t="s">
        <v>217</v>
      </c>
      <c r="N29" s="49">
        <v>79893200</v>
      </c>
      <c r="O29" s="36">
        <v>43125</v>
      </c>
      <c r="P29" s="85" t="s">
        <v>610</v>
      </c>
      <c r="Q29" s="36">
        <v>43110</v>
      </c>
      <c r="R29" s="36">
        <v>43110</v>
      </c>
      <c r="S29" s="36">
        <v>43465</v>
      </c>
      <c r="T29" s="49">
        <v>351</v>
      </c>
      <c r="U29" s="55">
        <v>56160000</v>
      </c>
      <c r="V29" s="55">
        <v>4800000</v>
      </c>
      <c r="W29" s="62">
        <v>311</v>
      </c>
      <c r="X29" s="73">
        <v>43110</v>
      </c>
      <c r="Y29" s="62">
        <v>321</v>
      </c>
      <c r="Z29" s="36" t="s">
        <v>173</v>
      </c>
      <c r="AA29" s="65">
        <v>1549</v>
      </c>
      <c r="AB29" s="36" t="s">
        <v>182</v>
      </c>
      <c r="AC29" s="70"/>
      <c r="AD29" s="67"/>
      <c r="AE29" s="67"/>
      <c r="AF29" s="67"/>
      <c r="AG29" s="67"/>
      <c r="AH29" s="67"/>
      <c r="AI29" s="67"/>
      <c r="AJ29" s="67"/>
      <c r="AK29" s="67"/>
      <c r="AL29" s="69">
        <f t="shared" si="0"/>
        <v>56160000</v>
      </c>
      <c r="AM29" s="70" t="s">
        <v>238</v>
      </c>
      <c r="AN29" s="70" t="s">
        <v>622</v>
      </c>
      <c r="AO29" s="39">
        <v>1335</v>
      </c>
      <c r="AP29" s="70" t="s">
        <v>624</v>
      </c>
      <c r="AQ29" s="34" t="s">
        <v>241</v>
      </c>
      <c r="AR29" s="34" t="s">
        <v>229</v>
      </c>
      <c r="AS29" s="32"/>
      <c r="AT29" s="4"/>
      <c r="AU29" s="4"/>
      <c r="AV29" s="4"/>
      <c r="AW29" s="4"/>
      <c r="AX29" s="4"/>
      <c r="AY29" s="4"/>
      <c r="AZ29" s="4"/>
      <c r="BA29" s="4"/>
      <c r="BB29" s="4"/>
      <c r="BC29" s="4"/>
      <c r="BD29" s="4"/>
      <c r="BE29" s="4"/>
      <c r="BF29" s="4"/>
      <c r="BG29" s="4"/>
      <c r="BH29" s="4"/>
      <c r="BI29" s="4"/>
      <c r="BJ29" s="4"/>
      <c r="BK29" s="4"/>
      <c r="BL29" s="4"/>
      <c r="BM29" s="4"/>
    </row>
    <row r="30" spans="1:65">
      <c r="A30" s="32" t="s">
        <v>721</v>
      </c>
      <c r="B30" s="32" t="s">
        <v>214</v>
      </c>
      <c r="C30" s="32" t="s">
        <v>30</v>
      </c>
      <c r="D30" s="32" t="s">
        <v>722</v>
      </c>
      <c r="E30" s="40" t="s">
        <v>723</v>
      </c>
      <c r="F30" s="36" t="s">
        <v>217</v>
      </c>
      <c r="G30" s="49">
        <v>52214091</v>
      </c>
      <c r="H30" s="47"/>
      <c r="I30" s="49"/>
      <c r="J30" s="49"/>
      <c r="K30" s="49"/>
      <c r="L30" s="35"/>
      <c r="M30" s="36"/>
      <c r="N30" s="49"/>
      <c r="O30" s="36"/>
      <c r="P30" s="85" t="s">
        <v>729</v>
      </c>
      <c r="Q30" s="36">
        <v>43111</v>
      </c>
      <c r="R30" s="36">
        <v>43111</v>
      </c>
      <c r="S30" s="36">
        <v>43465</v>
      </c>
      <c r="T30" s="49">
        <v>350</v>
      </c>
      <c r="U30" s="55">
        <v>56000000</v>
      </c>
      <c r="V30" s="55">
        <v>4800000</v>
      </c>
      <c r="W30" s="62">
        <v>324</v>
      </c>
      <c r="X30" s="73">
        <v>43111</v>
      </c>
      <c r="Y30" s="62">
        <v>322</v>
      </c>
      <c r="Z30" s="36" t="s">
        <v>600</v>
      </c>
      <c r="AA30" s="65">
        <v>1536</v>
      </c>
      <c r="AB30" s="36" t="s">
        <v>602</v>
      </c>
      <c r="AC30" s="70"/>
      <c r="AD30" s="67"/>
      <c r="AE30" s="67"/>
      <c r="AF30" s="67"/>
      <c r="AG30" s="67"/>
      <c r="AH30" s="67"/>
      <c r="AI30" s="67"/>
      <c r="AJ30" s="67"/>
      <c r="AK30" s="67"/>
      <c r="AL30" s="69">
        <f t="shared" si="0"/>
        <v>56000000</v>
      </c>
      <c r="AM30" s="70" t="s">
        <v>238</v>
      </c>
      <c r="AN30" s="70" t="s">
        <v>735</v>
      </c>
      <c r="AO30" s="39">
        <v>1348</v>
      </c>
      <c r="AP30" s="70" t="s">
        <v>736</v>
      </c>
      <c r="AQ30" s="34" t="s">
        <v>241</v>
      </c>
      <c r="AR30" s="34" t="s">
        <v>229</v>
      </c>
      <c r="AS30" s="32"/>
      <c r="AT30" s="4"/>
      <c r="AU30" s="4"/>
      <c r="AV30" s="4"/>
      <c r="AW30" s="4"/>
      <c r="AX30" s="4"/>
      <c r="AY30" s="4"/>
      <c r="AZ30" s="4"/>
      <c r="BA30" s="4"/>
      <c r="BB30" s="4"/>
      <c r="BC30" s="4"/>
      <c r="BD30" s="4"/>
      <c r="BE30" s="4"/>
      <c r="BF30" s="4"/>
      <c r="BG30" s="4"/>
      <c r="BH30" s="4"/>
      <c r="BI30" s="4"/>
      <c r="BJ30" s="4"/>
      <c r="BK30" s="4"/>
      <c r="BL30" s="4"/>
      <c r="BM30" s="4"/>
    </row>
    <row r="31" spans="1:65">
      <c r="A31" s="32" t="s">
        <v>741</v>
      </c>
      <c r="B31" s="32" t="s">
        <v>214</v>
      </c>
      <c r="C31" s="32" t="s">
        <v>30</v>
      </c>
      <c r="D31" s="32" t="s">
        <v>742</v>
      </c>
      <c r="E31" s="40" t="s">
        <v>744</v>
      </c>
      <c r="F31" s="36" t="s">
        <v>217</v>
      </c>
      <c r="G31" s="49">
        <v>1026277883</v>
      </c>
      <c r="H31" s="47"/>
      <c r="I31" s="49"/>
      <c r="J31" s="49"/>
      <c r="K31" s="49"/>
      <c r="L31" s="35"/>
      <c r="M31" s="34"/>
      <c r="N31" s="34"/>
      <c r="O31" s="34"/>
      <c r="P31" s="35" t="s">
        <v>748</v>
      </c>
      <c r="Q31" s="36">
        <v>43111</v>
      </c>
      <c r="R31" s="36">
        <v>43111</v>
      </c>
      <c r="S31" s="36">
        <v>43465</v>
      </c>
      <c r="T31" s="49">
        <v>350</v>
      </c>
      <c r="U31" s="55">
        <v>35000000</v>
      </c>
      <c r="V31" s="55">
        <v>3000000</v>
      </c>
      <c r="W31" s="62">
        <v>323</v>
      </c>
      <c r="X31" s="73">
        <v>43111</v>
      </c>
      <c r="Y31" s="62">
        <v>330</v>
      </c>
      <c r="Z31" s="36" t="s">
        <v>600</v>
      </c>
      <c r="AA31" s="65">
        <v>1536</v>
      </c>
      <c r="AB31" s="36" t="s">
        <v>602</v>
      </c>
      <c r="AC31" s="70"/>
      <c r="AD31" s="67"/>
      <c r="AE31" s="67"/>
      <c r="AF31" s="67"/>
      <c r="AG31" s="67"/>
      <c r="AH31" s="67"/>
      <c r="AI31" s="67"/>
      <c r="AJ31" s="67"/>
      <c r="AK31" s="67"/>
      <c r="AL31" s="69">
        <f t="shared" si="0"/>
        <v>35000000</v>
      </c>
      <c r="AM31" s="70" t="s">
        <v>383</v>
      </c>
      <c r="AN31" s="70" t="s">
        <v>735</v>
      </c>
      <c r="AO31" s="39">
        <v>1350</v>
      </c>
      <c r="AP31" s="70" t="s">
        <v>736</v>
      </c>
      <c r="AQ31" s="36" t="s">
        <v>241</v>
      </c>
      <c r="AR31" s="36" t="s">
        <v>229</v>
      </c>
      <c r="AS31" s="32"/>
      <c r="AT31" s="4"/>
      <c r="AU31" s="4"/>
      <c r="AV31" s="4"/>
      <c r="AW31" s="4"/>
      <c r="AX31" s="4"/>
      <c r="AY31" s="4"/>
      <c r="AZ31" s="4"/>
      <c r="BA31" s="4"/>
      <c r="BB31" s="4"/>
      <c r="BC31" s="4"/>
      <c r="BD31" s="4"/>
      <c r="BE31" s="4"/>
      <c r="BF31" s="4"/>
      <c r="BG31" s="4"/>
      <c r="BH31" s="4"/>
      <c r="BI31" s="4"/>
      <c r="BJ31" s="4"/>
      <c r="BK31" s="4"/>
      <c r="BL31" s="4"/>
      <c r="BM31" s="4"/>
    </row>
    <row r="32" spans="1:65">
      <c r="A32" s="32" t="s">
        <v>760</v>
      </c>
      <c r="B32" s="32" t="s">
        <v>214</v>
      </c>
      <c r="C32" s="32" t="s">
        <v>30</v>
      </c>
      <c r="D32" s="32" t="s">
        <v>762</v>
      </c>
      <c r="E32" s="40" t="s">
        <v>763</v>
      </c>
      <c r="F32" s="36" t="s">
        <v>217</v>
      </c>
      <c r="G32" s="49">
        <v>79355789</v>
      </c>
      <c r="H32" s="47"/>
      <c r="I32" s="49"/>
      <c r="J32" s="49"/>
      <c r="K32" s="49"/>
      <c r="L32" s="35"/>
      <c r="M32" s="34"/>
      <c r="N32" s="34"/>
      <c r="O32" s="34"/>
      <c r="P32" s="35" t="s">
        <v>768</v>
      </c>
      <c r="Q32" s="36">
        <v>43111</v>
      </c>
      <c r="R32" s="36">
        <v>43111</v>
      </c>
      <c r="S32" s="36">
        <v>43465</v>
      </c>
      <c r="T32" s="49">
        <v>350</v>
      </c>
      <c r="U32" s="55">
        <v>26250000</v>
      </c>
      <c r="V32" s="55">
        <v>2250000</v>
      </c>
      <c r="W32" s="62">
        <v>312</v>
      </c>
      <c r="X32" s="73">
        <v>43111</v>
      </c>
      <c r="Y32" s="62">
        <v>335</v>
      </c>
      <c r="Z32" s="36" t="s">
        <v>173</v>
      </c>
      <c r="AA32" s="65">
        <v>1549</v>
      </c>
      <c r="AB32" s="36" t="s">
        <v>182</v>
      </c>
      <c r="AC32" s="70"/>
      <c r="AD32" s="67"/>
      <c r="AE32" s="67"/>
      <c r="AF32" s="67"/>
      <c r="AG32" s="67"/>
      <c r="AH32" s="67"/>
      <c r="AI32" s="67"/>
      <c r="AJ32" s="67"/>
      <c r="AK32" s="67"/>
      <c r="AL32" s="69">
        <f t="shared" si="0"/>
        <v>26250000</v>
      </c>
      <c r="AM32" s="70" t="s">
        <v>383</v>
      </c>
      <c r="AN32" s="70" t="s">
        <v>432</v>
      </c>
      <c r="AO32" s="39">
        <v>1311</v>
      </c>
      <c r="AP32" s="70" t="s">
        <v>774</v>
      </c>
      <c r="AQ32" s="34" t="s">
        <v>241</v>
      </c>
      <c r="AR32" s="34" t="s">
        <v>229</v>
      </c>
      <c r="AS32" s="32"/>
      <c r="AT32" s="4"/>
      <c r="AU32" s="4"/>
      <c r="AV32" s="4"/>
      <c r="AW32" s="4"/>
      <c r="AX32" s="4"/>
      <c r="AY32" s="4"/>
      <c r="AZ32" s="4"/>
      <c r="BA32" s="4"/>
      <c r="BB32" s="4"/>
      <c r="BC32" s="4"/>
      <c r="BD32" s="4"/>
      <c r="BE32" s="4"/>
      <c r="BF32" s="4"/>
      <c r="BG32" s="4"/>
      <c r="BH32" s="4"/>
      <c r="BI32" s="4"/>
      <c r="BJ32" s="4"/>
      <c r="BK32" s="4"/>
      <c r="BL32" s="4"/>
      <c r="BM32" s="4"/>
    </row>
    <row r="33" spans="1:65">
      <c r="A33" s="32" t="s">
        <v>781</v>
      </c>
      <c r="B33" s="32" t="s">
        <v>214</v>
      </c>
      <c r="C33" s="32" t="s">
        <v>30</v>
      </c>
      <c r="D33" s="32" t="s">
        <v>783</v>
      </c>
      <c r="E33" s="40" t="s">
        <v>204</v>
      </c>
      <c r="F33" s="36" t="s">
        <v>217</v>
      </c>
      <c r="G33" s="49">
        <v>1013611272</v>
      </c>
      <c r="H33" s="47"/>
      <c r="I33" s="49"/>
      <c r="J33" s="49"/>
      <c r="K33" s="49"/>
      <c r="L33" s="35"/>
      <c r="M33" s="34"/>
      <c r="N33" s="34"/>
      <c r="O33" s="34"/>
      <c r="P33" s="35" t="s">
        <v>789</v>
      </c>
      <c r="Q33" s="36">
        <v>43111</v>
      </c>
      <c r="R33" s="36">
        <v>43111</v>
      </c>
      <c r="S33" s="36">
        <v>43496</v>
      </c>
      <c r="T33" s="49">
        <v>350</v>
      </c>
      <c r="U33" s="55">
        <v>56000000</v>
      </c>
      <c r="V33" s="55">
        <v>4800000</v>
      </c>
      <c r="W33" s="62">
        <v>322</v>
      </c>
      <c r="X33" s="73">
        <v>43111</v>
      </c>
      <c r="Y33" s="62">
        <v>324</v>
      </c>
      <c r="Z33" s="36" t="s">
        <v>600</v>
      </c>
      <c r="AA33" s="65">
        <v>1536</v>
      </c>
      <c r="AB33" s="36" t="s">
        <v>602</v>
      </c>
      <c r="AC33" s="87" t="s">
        <v>498</v>
      </c>
      <c r="AD33" s="88">
        <v>43465</v>
      </c>
      <c r="AE33" s="87" t="s">
        <v>792</v>
      </c>
      <c r="AF33" s="87" t="s">
        <v>794</v>
      </c>
      <c r="AG33" s="67">
        <v>4800000</v>
      </c>
      <c r="AH33" s="87" t="s">
        <v>498</v>
      </c>
      <c r="AI33" s="88">
        <v>43465</v>
      </c>
      <c r="AJ33" s="87" t="s">
        <v>510</v>
      </c>
      <c r="AK33" s="87">
        <f t="shared" ref="AK33:AK34" si="2">AJ33+T33</f>
        <v>380</v>
      </c>
      <c r="AL33" s="69">
        <f t="shared" si="0"/>
        <v>60800000</v>
      </c>
      <c r="AM33" s="70" t="s">
        <v>238</v>
      </c>
      <c r="AN33" s="70" t="s">
        <v>735</v>
      </c>
      <c r="AO33" s="39">
        <v>1348</v>
      </c>
      <c r="AP33" s="70" t="s">
        <v>736</v>
      </c>
      <c r="AQ33" s="75" t="s">
        <v>241</v>
      </c>
      <c r="AR33" s="34" t="s">
        <v>229</v>
      </c>
      <c r="AS33" s="32"/>
      <c r="AT33" s="4"/>
      <c r="AU33" s="4"/>
      <c r="AV33" s="4"/>
      <c r="AW33" s="4"/>
      <c r="AX33" s="4"/>
      <c r="AY33" s="4"/>
      <c r="AZ33" s="4"/>
      <c r="BA33" s="4"/>
      <c r="BB33" s="4"/>
      <c r="BC33" s="4"/>
      <c r="BD33" s="4"/>
      <c r="BE33" s="4"/>
      <c r="BF33" s="4"/>
      <c r="BG33" s="4"/>
      <c r="BH33" s="4"/>
      <c r="BI33" s="4"/>
      <c r="BJ33" s="4"/>
      <c r="BK33" s="4"/>
      <c r="BL33" s="4"/>
      <c r="BM33" s="4"/>
    </row>
    <row r="34" spans="1:65">
      <c r="A34" s="32" t="s">
        <v>808</v>
      </c>
      <c r="B34" s="32" t="s">
        <v>214</v>
      </c>
      <c r="C34" s="32" t="s">
        <v>30</v>
      </c>
      <c r="D34" s="32" t="s">
        <v>810</v>
      </c>
      <c r="E34" s="40" t="s">
        <v>74</v>
      </c>
      <c r="F34" s="36" t="s">
        <v>217</v>
      </c>
      <c r="G34" s="49">
        <v>53077157</v>
      </c>
      <c r="H34" s="47"/>
      <c r="I34" s="49"/>
      <c r="J34" s="49"/>
      <c r="K34" s="49"/>
      <c r="L34" s="35"/>
      <c r="M34" s="34"/>
      <c r="N34" s="34"/>
      <c r="O34" s="34"/>
      <c r="P34" s="35" t="s">
        <v>816</v>
      </c>
      <c r="Q34" s="36">
        <v>43111</v>
      </c>
      <c r="R34" s="36">
        <v>43111</v>
      </c>
      <c r="S34" s="36">
        <v>43496</v>
      </c>
      <c r="T34" s="49">
        <v>350</v>
      </c>
      <c r="U34" s="55">
        <v>57166667</v>
      </c>
      <c r="V34" s="55">
        <v>4900000.0285714287</v>
      </c>
      <c r="W34" s="62">
        <v>321</v>
      </c>
      <c r="X34" s="73">
        <v>43111</v>
      </c>
      <c r="Y34" s="62">
        <v>323</v>
      </c>
      <c r="Z34" s="36" t="s">
        <v>173</v>
      </c>
      <c r="AA34" s="65">
        <v>1549</v>
      </c>
      <c r="AB34" s="36" t="s">
        <v>182</v>
      </c>
      <c r="AC34" s="87" t="s">
        <v>498</v>
      </c>
      <c r="AD34" s="88">
        <v>43465</v>
      </c>
      <c r="AE34" s="87" t="s">
        <v>822</v>
      </c>
      <c r="AF34" s="87" t="s">
        <v>823</v>
      </c>
      <c r="AG34" s="67">
        <v>4246667</v>
      </c>
      <c r="AH34" s="87" t="s">
        <v>498</v>
      </c>
      <c r="AI34" s="88">
        <v>43465</v>
      </c>
      <c r="AJ34" s="87" t="s">
        <v>510</v>
      </c>
      <c r="AK34" s="87">
        <f t="shared" si="2"/>
        <v>380</v>
      </c>
      <c r="AL34" s="69">
        <f t="shared" si="0"/>
        <v>61413334</v>
      </c>
      <c r="AM34" s="70" t="s">
        <v>238</v>
      </c>
      <c r="AN34" s="70" t="s">
        <v>239</v>
      </c>
      <c r="AO34" s="39">
        <v>1317</v>
      </c>
      <c r="AP34" s="70" t="s">
        <v>240</v>
      </c>
      <c r="AQ34" s="75" t="s">
        <v>241</v>
      </c>
      <c r="AR34" s="36" t="s">
        <v>229</v>
      </c>
      <c r="AS34" s="32" t="s">
        <v>826</v>
      </c>
      <c r="AT34" s="4"/>
      <c r="AU34" s="4"/>
      <c r="AV34" s="4"/>
      <c r="AW34" s="4"/>
      <c r="AX34" s="4"/>
      <c r="AY34" s="4"/>
      <c r="AZ34" s="4"/>
      <c r="BA34" s="4"/>
      <c r="BB34" s="4"/>
      <c r="BC34" s="4"/>
      <c r="BD34" s="4"/>
      <c r="BE34" s="4"/>
      <c r="BF34" s="4"/>
      <c r="BG34" s="4"/>
      <c r="BH34" s="4"/>
      <c r="BI34" s="4"/>
      <c r="BJ34" s="4"/>
      <c r="BK34" s="4"/>
      <c r="BL34" s="4"/>
      <c r="BM34" s="4"/>
    </row>
    <row r="35" spans="1:65">
      <c r="A35" s="32" t="s">
        <v>831</v>
      </c>
      <c r="B35" s="32" t="s">
        <v>214</v>
      </c>
      <c r="C35" s="32" t="s">
        <v>30</v>
      </c>
      <c r="D35" s="32" t="s">
        <v>833</v>
      </c>
      <c r="E35" s="40" t="s">
        <v>834</v>
      </c>
      <c r="F35" s="36" t="s">
        <v>217</v>
      </c>
      <c r="G35" s="49">
        <v>19314348</v>
      </c>
      <c r="H35" s="47"/>
      <c r="I35" s="49"/>
      <c r="J35" s="49"/>
      <c r="K35" s="49"/>
      <c r="L35" s="35"/>
      <c r="M35" s="34"/>
      <c r="N35" s="34"/>
      <c r="O35" s="34"/>
      <c r="P35" s="35" t="s">
        <v>836</v>
      </c>
      <c r="Q35" s="36">
        <v>43118</v>
      </c>
      <c r="R35" s="36">
        <v>43118</v>
      </c>
      <c r="S35" s="36">
        <v>43465</v>
      </c>
      <c r="T35" s="49">
        <v>343</v>
      </c>
      <c r="U35" s="55">
        <v>54880000</v>
      </c>
      <c r="V35" s="55">
        <v>4800000</v>
      </c>
      <c r="W35" s="62">
        <v>328</v>
      </c>
      <c r="X35" s="73">
        <v>43118</v>
      </c>
      <c r="Y35" s="62">
        <v>316</v>
      </c>
      <c r="Z35" s="36" t="s">
        <v>173</v>
      </c>
      <c r="AA35" s="65">
        <v>1549</v>
      </c>
      <c r="AB35" s="36" t="s">
        <v>182</v>
      </c>
      <c r="AC35" s="70"/>
      <c r="AD35" s="67"/>
      <c r="AE35" s="67"/>
      <c r="AF35" s="67"/>
      <c r="AG35" s="67"/>
      <c r="AH35" s="67"/>
      <c r="AI35" s="67"/>
      <c r="AJ35" s="67"/>
      <c r="AK35" s="67"/>
      <c r="AL35" s="69">
        <f t="shared" si="0"/>
        <v>54880000</v>
      </c>
      <c r="AM35" s="70" t="s">
        <v>238</v>
      </c>
      <c r="AN35" s="70" t="s">
        <v>622</v>
      </c>
      <c r="AO35" s="39">
        <v>1335</v>
      </c>
      <c r="AP35" s="70" t="s">
        <v>624</v>
      </c>
      <c r="AQ35" s="36" t="s">
        <v>241</v>
      </c>
      <c r="AR35" s="36" t="s">
        <v>229</v>
      </c>
      <c r="AS35" s="32"/>
      <c r="AT35" s="4"/>
      <c r="AU35" s="4"/>
      <c r="AV35" s="4"/>
      <c r="AW35" s="4"/>
      <c r="AX35" s="4"/>
      <c r="AY35" s="4"/>
      <c r="AZ35" s="4"/>
      <c r="BA35" s="4"/>
      <c r="BB35" s="4"/>
      <c r="BC35" s="4"/>
      <c r="BD35" s="4"/>
      <c r="BE35" s="4"/>
      <c r="BF35" s="4"/>
      <c r="BG35" s="4"/>
      <c r="BH35" s="4"/>
      <c r="BI35" s="4"/>
      <c r="BJ35" s="4"/>
      <c r="BK35" s="4"/>
      <c r="BL35" s="4"/>
      <c r="BM35" s="4"/>
    </row>
    <row r="36" spans="1:65">
      <c r="A36" s="32" t="s">
        <v>846</v>
      </c>
      <c r="B36" s="32" t="s">
        <v>214</v>
      </c>
      <c r="C36" s="32" t="s">
        <v>30</v>
      </c>
      <c r="D36" s="32" t="s">
        <v>848</v>
      </c>
      <c r="E36" s="40" t="s">
        <v>849</v>
      </c>
      <c r="F36" s="36" t="s">
        <v>217</v>
      </c>
      <c r="G36" s="49">
        <v>79885492</v>
      </c>
      <c r="H36" s="47"/>
      <c r="I36" s="49"/>
      <c r="J36" s="49"/>
      <c r="K36" s="49"/>
      <c r="L36" s="35"/>
      <c r="M36" s="34"/>
      <c r="N36" s="34"/>
      <c r="O36" s="34"/>
      <c r="P36" s="35" t="s">
        <v>851</v>
      </c>
      <c r="Q36" s="36">
        <v>43111</v>
      </c>
      <c r="R36" s="36">
        <v>43111</v>
      </c>
      <c r="S36" s="36">
        <v>43465</v>
      </c>
      <c r="T36" s="49">
        <v>350</v>
      </c>
      <c r="U36" s="55">
        <v>55082871</v>
      </c>
      <c r="V36" s="55">
        <v>4721388.9428571425</v>
      </c>
      <c r="W36" s="62">
        <v>313</v>
      </c>
      <c r="X36" s="73">
        <v>43111</v>
      </c>
      <c r="Y36" s="62">
        <v>336</v>
      </c>
      <c r="Z36" s="36" t="s">
        <v>173</v>
      </c>
      <c r="AA36" s="65">
        <v>1549</v>
      </c>
      <c r="AB36" s="36" t="s">
        <v>182</v>
      </c>
      <c r="AC36" s="70"/>
      <c r="AD36" s="67"/>
      <c r="AE36" s="67"/>
      <c r="AF36" s="67"/>
      <c r="AG36" s="67"/>
      <c r="AH36" s="67"/>
      <c r="AI36" s="67"/>
      <c r="AJ36" s="67"/>
      <c r="AK36" s="67"/>
      <c r="AL36" s="69">
        <f t="shared" si="0"/>
        <v>55082871</v>
      </c>
      <c r="AM36" s="70" t="s">
        <v>238</v>
      </c>
      <c r="AN36" s="70" t="s">
        <v>239</v>
      </c>
      <c r="AO36" s="39">
        <v>1327</v>
      </c>
      <c r="AP36" s="70" t="s">
        <v>400</v>
      </c>
      <c r="AQ36" s="34" t="s">
        <v>241</v>
      </c>
      <c r="AR36" s="34" t="s">
        <v>229</v>
      </c>
      <c r="AS36" s="32"/>
      <c r="AT36" s="4"/>
      <c r="AU36" s="4"/>
      <c r="AV36" s="4"/>
      <c r="AW36" s="4"/>
      <c r="AX36" s="4"/>
      <c r="AY36" s="4"/>
      <c r="AZ36" s="4"/>
      <c r="BA36" s="4"/>
      <c r="BB36" s="4"/>
      <c r="BC36" s="4"/>
      <c r="BD36" s="4"/>
      <c r="BE36" s="4"/>
      <c r="BF36" s="4"/>
      <c r="BG36" s="4"/>
      <c r="BH36" s="4"/>
      <c r="BI36" s="4"/>
      <c r="BJ36" s="4"/>
      <c r="BK36" s="4"/>
      <c r="BL36" s="4"/>
      <c r="BM36" s="4"/>
    </row>
    <row r="37" spans="1:65">
      <c r="A37" s="32" t="s">
        <v>857</v>
      </c>
      <c r="B37" s="32" t="s">
        <v>214</v>
      </c>
      <c r="C37" s="32" t="s">
        <v>30</v>
      </c>
      <c r="D37" s="32" t="s">
        <v>858</v>
      </c>
      <c r="E37" s="40" t="s">
        <v>859</v>
      </c>
      <c r="F37" s="36" t="s">
        <v>217</v>
      </c>
      <c r="G37" s="49">
        <v>1033762488</v>
      </c>
      <c r="H37" s="47"/>
      <c r="I37" s="49"/>
      <c r="J37" s="49"/>
      <c r="K37" s="49"/>
      <c r="L37" s="35"/>
      <c r="M37" s="34"/>
      <c r="N37" s="34"/>
      <c r="O37" s="34"/>
      <c r="P37" s="35" t="s">
        <v>860</v>
      </c>
      <c r="Q37" s="36">
        <v>43111</v>
      </c>
      <c r="R37" s="36">
        <v>43111</v>
      </c>
      <c r="S37" s="36">
        <v>43465</v>
      </c>
      <c r="T37" s="49">
        <v>350</v>
      </c>
      <c r="U37" s="55">
        <v>35000000</v>
      </c>
      <c r="V37" s="55">
        <v>3000000</v>
      </c>
      <c r="W37" s="62">
        <v>318</v>
      </c>
      <c r="X37" s="73">
        <v>43111</v>
      </c>
      <c r="Y37" s="62">
        <v>331</v>
      </c>
      <c r="Z37" s="36" t="s">
        <v>600</v>
      </c>
      <c r="AA37" s="65">
        <v>1536</v>
      </c>
      <c r="AB37" s="36" t="s">
        <v>602</v>
      </c>
      <c r="AC37" s="70"/>
      <c r="AD37" s="67"/>
      <c r="AE37" s="67"/>
      <c r="AF37" s="67"/>
      <c r="AG37" s="67"/>
      <c r="AH37" s="67"/>
      <c r="AI37" s="67"/>
      <c r="AJ37" s="67"/>
      <c r="AK37" s="67"/>
      <c r="AL37" s="69">
        <f t="shared" si="0"/>
        <v>35000000</v>
      </c>
      <c r="AM37" s="70" t="s">
        <v>238</v>
      </c>
      <c r="AN37" s="70" t="s">
        <v>735</v>
      </c>
      <c r="AO37" s="39">
        <v>1350</v>
      </c>
      <c r="AP37" s="70" t="s">
        <v>736</v>
      </c>
      <c r="AQ37" s="34" t="s">
        <v>241</v>
      </c>
      <c r="AR37" s="34" t="s">
        <v>229</v>
      </c>
      <c r="AS37" s="32" t="s">
        <v>862</v>
      </c>
      <c r="AT37" s="4"/>
      <c r="AU37" s="4"/>
      <c r="AV37" s="4"/>
      <c r="AW37" s="4"/>
      <c r="AX37" s="4"/>
      <c r="AY37" s="4"/>
      <c r="AZ37" s="4"/>
      <c r="BA37" s="4"/>
      <c r="BB37" s="4"/>
      <c r="BC37" s="4"/>
      <c r="BD37" s="4"/>
      <c r="BE37" s="4"/>
      <c r="BF37" s="4"/>
      <c r="BG37" s="4"/>
      <c r="BH37" s="4"/>
      <c r="BI37" s="4"/>
      <c r="BJ37" s="4"/>
      <c r="BK37" s="4"/>
      <c r="BL37" s="4"/>
      <c r="BM37" s="4"/>
    </row>
    <row r="38" spans="1:65">
      <c r="A38" s="48" t="s">
        <v>864</v>
      </c>
      <c r="B38" s="48" t="s">
        <v>138</v>
      </c>
      <c r="C38" s="50"/>
      <c r="D38" s="51"/>
      <c r="E38" s="52"/>
      <c r="F38" s="51"/>
      <c r="G38" s="54"/>
      <c r="H38" s="56"/>
      <c r="I38" s="54"/>
      <c r="J38" s="54"/>
      <c r="K38" s="54"/>
      <c r="L38" s="58"/>
      <c r="M38" s="50"/>
      <c r="N38" s="50"/>
      <c r="O38" s="50"/>
      <c r="P38" s="58"/>
      <c r="Q38" s="51"/>
      <c r="R38" s="51"/>
      <c r="S38" s="51"/>
      <c r="T38" s="54"/>
      <c r="U38" s="61"/>
      <c r="V38" s="61"/>
      <c r="W38" s="63"/>
      <c r="X38" s="64"/>
      <c r="Y38" s="63"/>
      <c r="Z38" s="58"/>
      <c r="AA38" s="66"/>
      <c r="AB38" s="50"/>
      <c r="AC38" s="68"/>
      <c r="AD38" s="61"/>
      <c r="AE38" s="61"/>
      <c r="AF38" s="61"/>
      <c r="AG38" s="61"/>
      <c r="AH38" s="61"/>
      <c r="AI38" s="61"/>
      <c r="AJ38" s="61"/>
      <c r="AK38" s="61"/>
      <c r="AL38" s="67">
        <f t="shared" si="0"/>
        <v>0</v>
      </c>
      <c r="AM38" s="51"/>
      <c r="AN38" s="51"/>
      <c r="AO38" s="51"/>
      <c r="AP38" s="51"/>
      <c r="AQ38" s="51"/>
      <c r="AR38" s="51"/>
      <c r="AS38" s="64" t="s">
        <v>138</v>
      </c>
      <c r="AT38" s="4"/>
      <c r="AU38" s="4"/>
      <c r="AV38" s="4"/>
      <c r="AW38" s="4"/>
      <c r="AX38" s="4"/>
      <c r="AY38" s="4"/>
      <c r="AZ38" s="4"/>
      <c r="BA38" s="4"/>
      <c r="BB38" s="4"/>
      <c r="BC38" s="4"/>
      <c r="BD38" s="4"/>
      <c r="BE38" s="4"/>
      <c r="BF38" s="4"/>
      <c r="BG38" s="4"/>
      <c r="BH38" s="4"/>
      <c r="BI38" s="4"/>
      <c r="BJ38" s="4"/>
      <c r="BK38" s="4"/>
      <c r="BL38" s="4"/>
      <c r="BM38" s="4"/>
    </row>
    <row r="39" spans="1:65">
      <c r="A39" s="32" t="s">
        <v>874</v>
      </c>
      <c r="B39" s="32" t="s">
        <v>214</v>
      </c>
      <c r="C39" s="32" t="s">
        <v>30</v>
      </c>
      <c r="D39" s="32" t="s">
        <v>876</v>
      </c>
      <c r="E39" s="40" t="s">
        <v>878</v>
      </c>
      <c r="F39" s="36" t="s">
        <v>217</v>
      </c>
      <c r="G39" s="49">
        <v>1031156309</v>
      </c>
      <c r="H39" s="47"/>
      <c r="I39" s="49"/>
      <c r="J39" s="49"/>
      <c r="K39" s="49"/>
      <c r="L39" s="35"/>
      <c r="M39" s="34"/>
      <c r="N39" s="34"/>
      <c r="O39" s="34"/>
      <c r="P39" s="35" t="s">
        <v>880</v>
      </c>
      <c r="Q39" s="36">
        <v>43111</v>
      </c>
      <c r="R39" s="36">
        <v>43111</v>
      </c>
      <c r="S39" s="36">
        <v>43465</v>
      </c>
      <c r="T39" s="49">
        <v>350</v>
      </c>
      <c r="U39" s="55">
        <v>56000000</v>
      </c>
      <c r="V39" s="55">
        <v>4800000</v>
      </c>
      <c r="W39" s="62">
        <v>326</v>
      </c>
      <c r="X39" s="73">
        <v>43111</v>
      </c>
      <c r="Y39" s="62">
        <v>325</v>
      </c>
      <c r="Z39" s="36" t="s">
        <v>600</v>
      </c>
      <c r="AA39" s="65">
        <v>1536</v>
      </c>
      <c r="AB39" s="36" t="s">
        <v>602</v>
      </c>
      <c r="AC39" s="70"/>
      <c r="AD39" s="67"/>
      <c r="AE39" s="67"/>
      <c r="AF39" s="67"/>
      <c r="AG39" s="67"/>
      <c r="AH39" s="67"/>
      <c r="AI39" s="67"/>
      <c r="AJ39" s="67"/>
      <c r="AK39" s="67"/>
      <c r="AL39" s="69">
        <f t="shared" si="0"/>
        <v>56000000</v>
      </c>
      <c r="AM39" s="70" t="s">
        <v>238</v>
      </c>
      <c r="AN39" s="70" t="s">
        <v>735</v>
      </c>
      <c r="AO39" s="39">
        <v>1349</v>
      </c>
      <c r="AP39" s="70" t="s">
        <v>736</v>
      </c>
      <c r="AQ39" s="34" t="s">
        <v>241</v>
      </c>
      <c r="AR39" s="34" t="s">
        <v>229</v>
      </c>
      <c r="AS39" s="32"/>
      <c r="AT39" s="4"/>
      <c r="AU39" s="4"/>
      <c r="AV39" s="4"/>
      <c r="AW39" s="4"/>
      <c r="AX39" s="4"/>
      <c r="AY39" s="4"/>
      <c r="AZ39" s="4"/>
      <c r="BA39" s="4"/>
      <c r="BB39" s="4"/>
      <c r="BC39" s="4"/>
      <c r="BD39" s="4"/>
      <c r="BE39" s="4"/>
      <c r="BF39" s="4"/>
      <c r="BG39" s="4"/>
      <c r="BH39" s="4"/>
      <c r="BI39" s="4"/>
      <c r="BJ39" s="4"/>
      <c r="BK39" s="4"/>
      <c r="BL39" s="4"/>
      <c r="BM39" s="4"/>
    </row>
    <row r="40" spans="1:65">
      <c r="A40" s="32" t="s">
        <v>891</v>
      </c>
      <c r="B40" s="32" t="s">
        <v>214</v>
      </c>
      <c r="C40" s="32" t="s">
        <v>30</v>
      </c>
      <c r="D40" s="32" t="s">
        <v>892</v>
      </c>
      <c r="E40" s="40" t="s">
        <v>893</v>
      </c>
      <c r="F40" s="36" t="s">
        <v>217</v>
      </c>
      <c r="G40" s="49">
        <v>1033722180</v>
      </c>
      <c r="H40" s="47"/>
      <c r="I40" s="49"/>
      <c r="J40" s="49"/>
      <c r="K40" s="49"/>
      <c r="L40" s="35"/>
      <c r="M40" s="34"/>
      <c r="N40" s="34"/>
      <c r="O40" s="34"/>
      <c r="P40" s="35" t="s">
        <v>895</v>
      </c>
      <c r="Q40" s="36">
        <v>43111</v>
      </c>
      <c r="R40" s="36">
        <v>43111</v>
      </c>
      <c r="S40" s="36">
        <v>43465</v>
      </c>
      <c r="T40" s="49">
        <v>350</v>
      </c>
      <c r="U40" s="55">
        <v>56000000</v>
      </c>
      <c r="V40" s="55">
        <v>4800000</v>
      </c>
      <c r="W40" s="62">
        <v>314</v>
      </c>
      <c r="X40" s="73">
        <v>43111</v>
      </c>
      <c r="Y40" s="62">
        <v>317</v>
      </c>
      <c r="Z40" s="36" t="s">
        <v>173</v>
      </c>
      <c r="AA40" s="65">
        <v>1549</v>
      </c>
      <c r="AB40" s="36" t="s">
        <v>182</v>
      </c>
      <c r="AC40" s="70"/>
      <c r="AD40" s="67"/>
      <c r="AE40" s="67"/>
      <c r="AF40" s="67"/>
      <c r="AG40" s="67"/>
      <c r="AH40" s="67"/>
      <c r="AI40" s="67"/>
      <c r="AJ40" s="67"/>
      <c r="AK40" s="67"/>
      <c r="AL40" s="69">
        <f t="shared" si="0"/>
        <v>56000000</v>
      </c>
      <c r="AM40" s="70" t="s">
        <v>238</v>
      </c>
      <c r="AN40" s="70" t="s">
        <v>622</v>
      </c>
      <c r="AO40" s="39">
        <v>1335</v>
      </c>
      <c r="AP40" s="70" t="s">
        <v>624</v>
      </c>
      <c r="AQ40" s="34" t="s">
        <v>241</v>
      </c>
      <c r="AR40" s="34" t="s">
        <v>229</v>
      </c>
      <c r="AS40" s="32"/>
      <c r="AT40" s="4"/>
      <c r="AU40" s="4"/>
      <c r="AV40" s="4"/>
      <c r="AW40" s="4"/>
      <c r="AX40" s="4"/>
      <c r="AY40" s="4"/>
      <c r="AZ40" s="4"/>
      <c r="BA40" s="4"/>
      <c r="BB40" s="4"/>
      <c r="BC40" s="4"/>
      <c r="BD40" s="4"/>
      <c r="BE40" s="4"/>
      <c r="BF40" s="4"/>
      <c r="BG40" s="4"/>
      <c r="BH40" s="4"/>
      <c r="BI40" s="4"/>
      <c r="BJ40" s="4"/>
      <c r="BK40" s="4"/>
      <c r="BL40" s="4"/>
      <c r="BM40" s="4"/>
    </row>
    <row r="41" spans="1:65">
      <c r="A41" s="48" t="s">
        <v>910</v>
      </c>
      <c r="B41" s="48" t="s">
        <v>138</v>
      </c>
      <c r="C41" s="50"/>
      <c r="D41" s="51"/>
      <c r="E41" s="52"/>
      <c r="F41" s="51"/>
      <c r="G41" s="54"/>
      <c r="H41" s="56"/>
      <c r="I41" s="54"/>
      <c r="J41" s="54"/>
      <c r="K41" s="54"/>
      <c r="L41" s="58"/>
      <c r="M41" s="50"/>
      <c r="N41" s="50"/>
      <c r="O41" s="50"/>
      <c r="P41" s="58"/>
      <c r="Q41" s="51"/>
      <c r="R41" s="51"/>
      <c r="S41" s="51"/>
      <c r="T41" s="54"/>
      <c r="U41" s="61"/>
      <c r="V41" s="61"/>
      <c r="W41" s="63"/>
      <c r="X41" s="64"/>
      <c r="Y41" s="63"/>
      <c r="Z41" s="58"/>
      <c r="AA41" s="66"/>
      <c r="AB41" s="50"/>
      <c r="AC41" s="68"/>
      <c r="AD41" s="61"/>
      <c r="AE41" s="61"/>
      <c r="AF41" s="61"/>
      <c r="AG41" s="61"/>
      <c r="AH41" s="61"/>
      <c r="AI41" s="61"/>
      <c r="AJ41" s="61"/>
      <c r="AK41" s="61"/>
      <c r="AL41" s="67">
        <f t="shared" si="0"/>
        <v>0</v>
      </c>
      <c r="AM41" s="51"/>
      <c r="AN41" s="51"/>
      <c r="AO41" s="51"/>
      <c r="AP41" s="51"/>
      <c r="AQ41" s="51"/>
      <c r="AR41" s="51"/>
      <c r="AS41" s="64" t="s">
        <v>138</v>
      </c>
      <c r="AT41" s="4"/>
      <c r="AU41" s="4"/>
      <c r="AV41" s="4"/>
      <c r="AW41" s="4"/>
      <c r="AX41" s="4"/>
      <c r="AY41" s="4"/>
      <c r="AZ41" s="4"/>
      <c r="BA41" s="4"/>
      <c r="BB41" s="4"/>
      <c r="BC41" s="4"/>
      <c r="BD41" s="4"/>
      <c r="BE41" s="4"/>
      <c r="BF41" s="4"/>
      <c r="BG41" s="4"/>
      <c r="BH41" s="4"/>
      <c r="BI41" s="4"/>
      <c r="BJ41" s="4"/>
      <c r="BK41" s="4"/>
      <c r="BL41" s="4"/>
      <c r="BM41" s="4"/>
    </row>
    <row r="42" spans="1:65">
      <c r="A42" s="32" t="s">
        <v>924</v>
      </c>
      <c r="B42" s="32" t="s">
        <v>214</v>
      </c>
      <c r="C42" s="32" t="s">
        <v>30</v>
      </c>
      <c r="D42" s="32" t="s">
        <v>925</v>
      </c>
      <c r="E42" s="40" t="s">
        <v>172</v>
      </c>
      <c r="F42" s="36" t="s">
        <v>217</v>
      </c>
      <c r="G42" s="49">
        <v>1018453055</v>
      </c>
      <c r="H42" s="47"/>
      <c r="I42" s="49"/>
      <c r="J42" s="49"/>
      <c r="K42" s="49"/>
      <c r="L42" s="35"/>
      <c r="M42" s="34"/>
      <c r="N42" s="34"/>
      <c r="O42" s="34"/>
      <c r="P42" s="35" t="s">
        <v>930</v>
      </c>
      <c r="Q42" s="36">
        <v>43111</v>
      </c>
      <c r="R42" s="36">
        <v>43111</v>
      </c>
      <c r="S42" s="36">
        <v>43496</v>
      </c>
      <c r="T42" s="49">
        <v>350</v>
      </c>
      <c r="U42" s="55">
        <v>55416666</v>
      </c>
      <c r="V42" s="55">
        <v>4749999.9428571425</v>
      </c>
      <c r="W42" s="62">
        <v>327</v>
      </c>
      <c r="X42" s="73">
        <v>43111</v>
      </c>
      <c r="Y42" s="62">
        <v>361</v>
      </c>
      <c r="Z42" s="36" t="s">
        <v>600</v>
      </c>
      <c r="AA42" s="65">
        <v>1536</v>
      </c>
      <c r="AB42" s="36" t="s">
        <v>602</v>
      </c>
      <c r="AC42" s="87" t="s">
        <v>498</v>
      </c>
      <c r="AD42" s="88">
        <v>43465</v>
      </c>
      <c r="AE42" s="89" t="s">
        <v>931</v>
      </c>
      <c r="AF42" s="89" t="s">
        <v>932</v>
      </c>
      <c r="AG42" s="67">
        <v>4750000</v>
      </c>
      <c r="AH42" s="89" t="s">
        <v>498</v>
      </c>
      <c r="AI42" s="88">
        <v>43465</v>
      </c>
      <c r="AJ42" s="89" t="s">
        <v>510</v>
      </c>
      <c r="AK42" s="89">
        <f>AJ42+T42</f>
        <v>380</v>
      </c>
      <c r="AL42" s="69">
        <f t="shared" si="0"/>
        <v>60166666</v>
      </c>
      <c r="AM42" s="70" t="s">
        <v>238</v>
      </c>
      <c r="AN42" s="70" t="s">
        <v>735</v>
      </c>
      <c r="AO42" s="39">
        <v>1349</v>
      </c>
      <c r="AP42" s="70" t="s">
        <v>736</v>
      </c>
      <c r="AQ42" s="75" t="s">
        <v>241</v>
      </c>
      <c r="AR42" s="34" t="s">
        <v>229</v>
      </c>
      <c r="AS42" s="32"/>
      <c r="AT42" s="4"/>
      <c r="AU42" s="4"/>
      <c r="AV42" s="4"/>
      <c r="AW42" s="4"/>
      <c r="AX42" s="4"/>
      <c r="AY42" s="4"/>
      <c r="AZ42" s="4"/>
      <c r="BA42" s="4"/>
      <c r="BB42" s="4"/>
      <c r="BC42" s="4"/>
      <c r="BD42" s="4"/>
      <c r="BE42" s="4"/>
      <c r="BF42" s="4"/>
      <c r="BG42" s="4"/>
      <c r="BH42" s="4"/>
      <c r="BI42" s="4"/>
      <c r="BJ42" s="4"/>
      <c r="BK42" s="4"/>
      <c r="BL42" s="4"/>
      <c r="BM42" s="4"/>
    </row>
    <row r="43" spans="1:65">
      <c r="A43" s="32" t="s">
        <v>940</v>
      </c>
      <c r="B43" s="32" t="s">
        <v>214</v>
      </c>
      <c r="C43" s="32" t="s">
        <v>30</v>
      </c>
      <c r="D43" s="32" t="s">
        <v>943</v>
      </c>
      <c r="E43" s="40" t="s">
        <v>50</v>
      </c>
      <c r="F43" s="36" t="s">
        <v>217</v>
      </c>
      <c r="G43" s="49">
        <v>79725057</v>
      </c>
      <c r="H43" s="47"/>
      <c r="I43" s="49"/>
      <c r="J43" s="49"/>
      <c r="K43" s="49"/>
      <c r="L43" s="35"/>
      <c r="M43" s="34"/>
      <c r="N43" s="34"/>
      <c r="O43" s="34"/>
      <c r="P43" s="35" t="s">
        <v>944</v>
      </c>
      <c r="Q43" s="36">
        <v>43111</v>
      </c>
      <c r="R43" s="36">
        <v>43111</v>
      </c>
      <c r="S43" s="36">
        <v>43465</v>
      </c>
      <c r="T43" s="49">
        <v>350</v>
      </c>
      <c r="U43" s="55">
        <v>71166667</v>
      </c>
      <c r="V43" s="55">
        <v>6100000.0285714287</v>
      </c>
      <c r="W43" s="62">
        <v>320</v>
      </c>
      <c r="X43" s="73">
        <v>43111</v>
      </c>
      <c r="Y43" s="62">
        <v>357</v>
      </c>
      <c r="Z43" s="36" t="s">
        <v>280</v>
      </c>
      <c r="AA43" s="65">
        <v>1544</v>
      </c>
      <c r="AB43" s="36" t="s">
        <v>949</v>
      </c>
      <c r="AC43" s="70"/>
      <c r="AD43" s="67"/>
      <c r="AE43" s="67"/>
      <c r="AF43" s="67"/>
      <c r="AG43" s="67"/>
      <c r="AH43" s="67"/>
      <c r="AI43" s="67"/>
      <c r="AJ43" s="67"/>
      <c r="AK43" s="67"/>
      <c r="AL43" s="69">
        <f t="shared" si="0"/>
        <v>71166667</v>
      </c>
      <c r="AM43" s="70" t="s">
        <v>238</v>
      </c>
      <c r="AN43" s="70" t="s">
        <v>951</v>
      </c>
      <c r="AO43" s="39">
        <v>1355</v>
      </c>
      <c r="AP43" s="70" t="s">
        <v>287</v>
      </c>
      <c r="AQ43" s="34" t="s">
        <v>241</v>
      </c>
      <c r="AR43" s="34" t="s">
        <v>229</v>
      </c>
      <c r="AS43" s="32"/>
      <c r="AT43" s="4"/>
      <c r="AU43" s="4"/>
      <c r="AV43" s="4"/>
      <c r="AW43" s="4"/>
      <c r="AX43" s="4"/>
      <c r="AY43" s="4"/>
      <c r="AZ43" s="4"/>
      <c r="BA43" s="4"/>
      <c r="BB43" s="4"/>
      <c r="BC43" s="4"/>
      <c r="BD43" s="4"/>
      <c r="BE43" s="4"/>
      <c r="BF43" s="4"/>
      <c r="BG43" s="4"/>
      <c r="BH43" s="4"/>
      <c r="BI43" s="4"/>
      <c r="BJ43" s="4"/>
      <c r="BK43" s="4"/>
      <c r="BL43" s="4"/>
      <c r="BM43" s="4"/>
    </row>
    <row r="44" spans="1:65">
      <c r="A44" s="32" t="s">
        <v>953</v>
      </c>
      <c r="B44" s="32" t="s">
        <v>214</v>
      </c>
      <c r="C44" s="32" t="s">
        <v>30</v>
      </c>
      <c r="D44" s="32" t="s">
        <v>954</v>
      </c>
      <c r="E44" s="40" t="s">
        <v>605</v>
      </c>
      <c r="F44" s="36" t="s">
        <v>217</v>
      </c>
      <c r="G44" s="49">
        <v>52409679</v>
      </c>
      <c r="H44" s="47"/>
      <c r="I44" s="49"/>
      <c r="J44" s="49"/>
      <c r="K44" s="49"/>
      <c r="L44" s="35"/>
      <c r="M44" s="34"/>
      <c r="N44" s="34"/>
      <c r="O44" s="34"/>
      <c r="P44" s="35" t="s">
        <v>956</v>
      </c>
      <c r="Q44" s="36">
        <v>43124</v>
      </c>
      <c r="R44" s="36">
        <v>43125</v>
      </c>
      <c r="S44" s="36">
        <v>43496</v>
      </c>
      <c r="T44" s="49">
        <v>336</v>
      </c>
      <c r="U44" s="55">
        <v>55888000</v>
      </c>
      <c r="V44" s="55">
        <v>4990000</v>
      </c>
      <c r="W44" s="62">
        <v>402</v>
      </c>
      <c r="X44" s="73">
        <v>43125</v>
      </c>
      <c r="Y44" s="62">
        <v>320</v>
      </c>
      <c r="Z44" s="36" t="s">
        <v>600</v>
      </c>
      <c r="AA44" s="65">
        <v>1536</v>
      </c>
      <c r="AB44" s="36" t="s">
        <v>602</v>
      </c>
      <c r="AC44" s="87" t="s">
        <v>498</v>
      </c>
      <c r="AD44" s="91">
        <v>43465</v>
      </c>
      <c r="AE44" s="87" t="s">
        <v>959</v>
      </c>
      <c r="AF44" s="87" t="s">
        <v>960</v>
      </c>
      <c r="AG44" s="67">
        <v>4990000</v>
      </c>
      <c r="AH44" s="67"/>
      <c r="AI44" s="91">
        <v>43496</v>
      </c>
      <c r="AJ44" s="32">
        <v>30</v>
      </c>
      <c r="AK44" s="87">
        <f>AJ44+T44</f>
        <v>366</v>
      </c>
      <c r="AL44" s="69">
        <f t="shared" si="0"/>
        <v>60878000</v>
      </c>
      <c r="AM44" s="70" t="s">
        <v>238</v>
      </c>
      <c r="AN44" s="70" t="s">
        <v>239</v>
      </c>
      <c r="AO44" s="39">
        <v>1347</v>
      </c>
      <c r="AP44" s="70" t="s">
        <v>736</v>
      </c>
      <c r="AQ44" s="75" t="s">
        <v>241</v>
      </c>
      <c r="AR44" s="36" t="s">
        <v>229</v>
      </c>
      <c r="AS44" s="32"/>
      <c r="AT44" s="4"/>
      <c r="AU44" s="4"/>
      <c r="AV44" s="4"/>
      <c r="AW44" s="4"/>
      <c r="AX44" s="4"/>
      <c r="AY44" s="4"/>
      <c r="AZ44" s="4"/>
      <c r="BA44" s="4"/>
      <c r="BB44" s="4"/>
      <c r="BC44" s="4"/>
      <c r="BD44" s="4"/>
      <c r="BE44" s="4"/>
      <c r="BF44" s="4"/>
      <c r="BG44" s="4"/>
      <c r="BH44" s="4"/>
      <c r="BI44" s="4"/>
      <c r="BJ44" s="4"/>
      <c r="BK44" s="4"/>
      <c r="BL44" s="4"/>
      <c r="BM44" s="4"/>
    </row>
    <row r="45" spans="1:65">
      <c r="A45" s="32" t="s">
        <v>984</v>
      </c>
      <c r="B45" s="32" t="s">
        <v>214</v>
      </c>
      <c r="C45" s="32" t="s">
        <v>30</v>
      </c>
      <c r="D45" s="32" t="s">
        <v>986</v>
      </c>
      <c r="E45" s="40" t="s">
        <v>771</v>
      </c>
      <c r="F45" s="36" t="s">
        <v>217</v>
      </c>
      <c r="G45" s="49">
        <v>19441797</v>
      </c>
      <c r="H45" s="47"/>
      <c r="I45" s="49"/>
      <c r="J45" s="49"/>
      <c r="K45" s="49"/>
      <c r="L45" s="35"/>
      <c r="M45" s="34"/>
      <c r="N45" s="34"/>
      <c r="O45" s="34"/>
      <c r="P45" s="35" t="s">
        <v>991</v>
      </c>
      <c r="Q45" s="36">
        <v>43126</v>
      </c>
      <c r="R45" s="36">
        <v>43126</v>
      </c>
      <c r="S45" s="36">
        <v>43465</v>
      </c>
      <c r="T45" s="49">
        <v>335</v>
      </c>
      <c r="U45" s="55">
        <v>50250000</v>
      </c>
      <c r="V45" s="55">
        <v>4500000</v>
      </c>
      <c r="W45" s="62">
        <v>417</v>
      </c>
      <c r="X45" s="73">
        <v>43126</v>
      </c>
      <c r="Y45" s="62">
        <v>327</v>
      </c>
      <c r="Z45" s="36" t="s">
        <v>173</v>
      </c>
      <c r="AA45" s="65">
        <v>1549</v>
      </c>
      <c r="AB45" s="36" t="s">
        <v>182</v>
      </c>
      <c r="AC45" s="70"/>
      <c r="AD45" s="67"/>
      <c r="AE45" s="67"/>
      <c r="AF45" s="67"/>
      <c r="AG45" s="67"/>
      <c r="AH45" s="67"/>
      <c r="AI45" s="67"/>
      <c r="AJ45" s="67"/>
      <c r="AK45" s="67"/>
      <c r="AL45" s="69">
        <f t="shared" si="0"/>
        <v>50250000</v>
      </c>
      <c r="AM45" s="70" t="s">
        <v>238</v>
      </c>
      <c r="AN45" s="70" t="s">
        <v>999</v>
      </c>
      <c r="AO45" s="39">
        <v>1342</v>
      </c>
      <c r="AP45" s="70" t="s">
        <v>1000</v>
      </c>
      <c r="AQ45" s="34" t="s">
        <v>241</v>
      </c>
      <c r="AR45" s="34" t="s">
        <v>229</v>
      </c>
      <c r="AS45" s="32"/>
      <c r="AT45" s="4"/>
      <c r="AU45" s="4"/>
      <c r="AV45" s="4"/>
      <c r="AW45" s="4"/>
      <c r="AX45" s="4"/>
      <c r="AY45" s="4"/>
      <c r="AZ45" s="4"/>
      <c r="BA45" s="4"/>
      <c r="BB45" s="4"/>
      <c r="BC45" s="4"/>
      <c r="BD45" s="4"/>
      <c r="BE45" s="4"/>
      <c r="BF45" s="4"/>
      <c r="BG45" s="4"/>
      <c r="BH45" s="4"/>
      <c r="BI45" s="4"/>
      <c r="BJ45" s="4"/>
      <c r="BK45" s="4"/>
      <c r="BL45" s="4"/>
      <c r="BM45" s="4"/>
    </row>
    <row r="46" spans="1:65">
      <c r="A46" s="32" t="s">
        <v>1008</v>
      </c>
      <c r="B46" s="32" t="s">
        <v>214</v>
      </c>
      <c r="C46" s="32" t="s">
        <v>30</v>
      </c>
      <c r="D46" s="32" t="s">
        <v>1009</v>
      </c>
      <c r="E46" s="40" t="s">
        <v>586</v>
      </c>
      <c r="F46" s="36" t="s">
        <v>217</v>
      </c>
      <c r="G46" s="49">
        <v>51574254</v>
      </c>
      <c r="H46" s="47"/>
      <c r="I46" s="49"/>
      <c r="J46" s="49"/>
      <c r="K46" s="49"/>
      <c r="L46" s="35"/>
      <c r="M46" s="34"/>
      <c r="N46" s="34"/>
      <c r="O46" s="34"/>
      <c r="P46" s="35" t="s">
        <v>1011</v>
      </c>
      <c r="Q46" s="36">
        <v>43126</v>
      </c>
      <c r="R46" s="36">
        <v>43126</v>
      </c>
      <c r="S46" s="36">
        <v>43465</v>
      </c>
      <c r="T46" s="49">
        <v>335</v>
      </c>
      <c r="U46" s="55">
        <v>52500000</v>
      </c>
      <c r="V46" s="55">
        <v>4701492.5373134324</v>
      </c>
      <c r="W46" s="62">
        <v>426</v>
      </c>
      <c r="X46" s="73">
        <v>43126</v>
      </c>
      <c r="Y46" s="62">
        <v>328</v>
      </c>
      <c r="Z46" s="36" t="s">
        <v>173</v>
      </c>
      <c r="AA46" s="65">
        <v>1549</v>
      </c>
      <c r="AB46" s="36" t="s">
        <v>182</v>
      </c>
      <c r="AC46" s="70"/>
      <c r="AD46" s="67"/>
      <c r="AE46" s="67"/>
      <c r="AF46" s="67"/>
      <c r="AG46" s="67"/>
      <c r="AH46" s="67"/>
      <c r="AI46" s="67"/>
      <c r="AJ46" s="67"/>
      <c r="AK46" s="67"/>
      <c r="AL46" s="69">
        <f t="shared" si="0"/>
        <v>52500000</v>
      </c>
      <c r="AM46" s="70" t="s">
        <v>238</v>
      </c>
      <c r="AN46" s="70" t="s">
        <v>1018</v>
      </c>
      <c r="AO46" s="39">
        <v>1342</v>
      </c>
      <c r="AP46" s="70" t="s">
        <v>1000</v>
      </c>
      <c r="AQ46" s="34" t="s">
        <v>241</v>
      </c>
      <c r="AR46" s="34" t="s">
        <v>229</v>
      </c>
      <c r="AS46" s="32"/>
      <c r="AT46" s="4"/>
      <c r="AU46" s="4"/>
      <c r="AV46" s="4"/>
      <c r="AW46" s="4"/>
      <c r="AX46" s="4"/>
      <c r="AY46" s="4"/>
      <c r="AZ46" s="4"/>
      <c r="BA46" s="4"/>
      <c r="BB46" s="4"/>
      <c r="BC46" s="4"/>
      <c r="BD46" s="4"/>
      <c r="BE46" s="4"/>
      <c r="BF46" s="4"/>
      <c r="BG46" s="4"/>
      <c r="BH46" s="4"/>
      <c r="BI46" s="4"/>
      <c r="BJ46" s="4"/>
      <c r="BK46" s="4"/>
      <c r="BL46" s="4"/>
      <c r="BM46" s="4"/>
    </row>
    <row r="47" spans="1:65">
      <c r="A47" s="32" t="s">
        <v>1024</v>
      </c>
      <c r="B47" s="32" t="s">
        <v>214</v>
      </c>
      <c r="C47" s="32" t="s">
        <v>30</v>
      </c>
      <c r="D47" s="32" t="s">
        <v>1026</v>
      </c>
      <c r="E47" s="40" t="s">
        <v>1028</v>
      </c>
      <c r="F47" s="36" t="s">
        <v>217</v>
      </c>
      <c r="G47" s="49">
        <v>19413321</v>
      </c>
      <c r="H47" s="47"/>
      <c r="I47" s="49"/>
      <c r="J47" s="49"/>
      <c r="K47" s="49"/>
      <c r="L47" s="35"/>
      <c r="M47" s="34"/>
      <c r="N47" s="34"/>
      <c r="O47" s="34"/>
      <c r="P47" s="35" t="s">
        <v>1031</v>
      </c>
      <c r="Q47" s="36">
        <v>43110</v>
      </c>
      <c r="R47" s="36">
        <v>43111</v>
      </c>
      <c r="S47" s="36">
        <v>43496</v>
      </c>
      <c r="T47" s="49">
        <v>350</v>
      </c>
      <c r="U47" s="55">
        <v>57166667</v>
      </c>
      <c r="V47" s="55">
        <v>4900000.0285714287</v>
      </c>
      <c r="W47" s="62">
        <v>315</v>
      </c>
      <c r="X47" s="73">
        <v>43111</v>
      </c>
      <c r="Y47" s="62">
        <v>339</v>
      </c>
      <c r="Z47" s="36" t="s">
        <v>173</v>
      </c>
      <c r="AA47" s="65">
        <v>1549</v>
      </c>
      <c r="AB47" s="36" t="s">
        <v>182</v>
      </c>
      <c r="AC47" s="87" t="s">
        <v>498</v>
      </c>
      <c r="AD47" s="91">
        <v>43462</v>
      </c>
      <c r="AE47" s="89" t="s">
        <v>1035</v>
      </c>
      <c r="AF47" s="89" t="s">
        <v>1036</v>
      </c>
      <c r="AG47" s="67">
        <v>4900000</v>
      </c>
      <c r="AH47" s="89" t="s">
        <v>498</v>
      </c>
      <c r="AI47" s="91">
        <v>43462</v>
      </c>
      <c r="AJ47" s="89" t="s">
        <v>510</v>
      </c>
      <c r="AK47" s="89">
        <f>AJ47+T47</f>
        <v>380</v>
      </c>
      <c r="AL47" s="69">
        <f t="shared" si="0"/>
        <v>62066667</v>
      </c>
      <c r="AM47" s="70" t="s">
        <v>238</v>
      </c>
      <c r="AN47" s="70" t="s">
        <v>641</v>
      </c>
      <c r="AO47" s="39">
        <v>1329</v>
      </c>
      <c r="AP47" s="70" t="s">
        <v>624</v>
      </c>
      <c r="AQ47" s="75" t="s">
        <v>241</v>
      </c>
      <c r="AR47" s="36" t="s">
        <v>229</v>
      </c>
      <c r="AS47" s="32"/>
      <c r="AT47" s="4"/>
      <c r="AU47" s="4"/>
      <c r="AV47" s="4"/>
      <c r="AW47" s="4"/>
      <c r="AX47" s="4"/>
      <c r="AY47" s="4"/>
      <c r="AZ47" s="4"/>
      <c r="BA47" s="4"/>
      <c r="BB47" s="4"/>
      <c r="BC47" s="4"/>
      <c r="BD47" s="4"/>
      <c r="BE47" s="4"/>
      <c r="BF47" s="4"/>
      <c r="BG47" s="4"/>
      <c r="BH47" s="4"/>
      <c r="BI47" s="4"/>
      <c r="BJ47" s="4"/>
      <c r="BK47" s="4"/>
      <c r="BL47" s="4"/>
      <c r="BM47" s="4"/>
    </row>
    <row r="48" spans="1:65">
      <c r="A48" s="32" t="s">
        <v>1051</v>
      </c>
      <c r="B48" s="32" t="s">
        <v>214</v>
      </c>
      <c r="C48" s="32" t="s">
        <v>30</v>
      </c>
      <c r="D48" s="32" t="s">
        <v>1053</v>
      </c>
      <c r="E48" s="40" t="s">
        <v>1054</v>
      </c>
      <c r="F48" s="36" t="s">
        <v>217</v>
      </c>
      <c r="G48" s="49">
        <v>1031134259</v>
      </c>
      <c r="H48" s="47"/>
      <c r="I48" s="49"/>
      <c r="J48" s="49"/>
      <c r="K48" s="49"/>
      <c r="L48" s="35"/>
      <c r="M48" s="34"/>
      <c r="N48" s="34"/>
      <c r="O48" s="34"/>
      <c r="P48" s="35" t="s">
        <v>1056</v>
      </c>
      <c r="Q48" s="36">
        <v>43111</v>
      </c>
      <c r="R48" s="36">
        <v>43111</v>
      </c>
      <c r="S48" s="73">
        <v>43465</v>
      </c>
      <c r="T48" s="32">
        <v>350</v>
      </c>
      <c r="U48" s="67">
        <v>44333333</v>
      </c>
      <c r="V48" s="55">
        <v>3799999.9714285713</v>
      </c>
      <c r="W48" s="62">
        <v>316</v>
      </c>
      <c r="X48" s="73">
        <v>43111</v>
      </c>
      <c r="Y48" s="62">
        <v>343</v>
      </c>
      <c r="Z48" s="36" t="s">
        <v>173</v>
      </c>
      <c r="AA48" s="65">
        <v>1549</v>
      </c>
      <c r="AB48" s="36" t="s">
        <v>182</v>
      </c>
      <c r="AC48" s="70"/>
      <c r="AD48" s="67"/>
      <c r="AE48" s="67"/>
      <c r="AF48" s="67"/>
      <c r="AG48" s="67"/>
      <c r="AH48" s="67"/>
      <c r="AI48" s="67"/>
      <c r="AJ48" s="67"/>
      <c r="AK48" s="67"/>
      <c r="AL48" s="69">
        <f t="shared" si="0"/>
        <v>44333333</v>
      </c>
      <c r="AM48" s="70" t="s">
        <v>383</v>
      </c>
      <c r="AN48" s="70" t="s">
        <v>484</v>
      </c>
      <c r="AO48" s="39">
        <v>1332</v>
      </c>
      <c r="AP48" s="70" t="s">
        <v>459</v>
      </c>
      <c r="AQ48" s="34" t="s">
        <v>241</v>
      </c>
      <c r="AR48" s="34" t="s">
        <v>229</v>
      </c>
      <c r="AS48" s="32"/>
      <c r="AT48" s="4"/>
      <c r="AU48" s="4"/>
      <c r="AV48" s="4"/>
      <c r="AW48" s="4"/>
      <c r="AX48" s="4"/>
      <c r="AY48" s="4"/>
      <c r="AZ48" s="4"/>
      <c r="BA48" s="4"/>
      <c r="BB48" s="4"/>
      <c r="BC48" s="4"/>
      <c r="BD48" s="4"/>
      <c r="BE48" s="4"/>
      <c r="BF48" s="4"/>
      <c r="BG48" s="4"/>
      <c r="BH48" s="4"/>
      <c r="BI48" s="4"/>
      <c r="BJ48" s="4"/>
      <c r="BK48" s="4"/>
      <c r="BL48" s="4"/>
      <c r="BM48" s="4"/>
    </row>
    <row r="49" spans="1:65">
      <c r="A49" s="32" t="s">
        <v>1067</v>
      </c>
      <c r="B49" s="32" t="s">
        <v>214</v>
      </c>
      <c r="C49" s="32" t="s">
        <v>30</v>
      </c>
      <c r="D49" s="32" t="s">
        <v>1068</v>
      </c>
      <c r="E49" s="40" t="s">
        <v>801</v>
      </c>
      <c r="F49" s="36" t="s">
        <v>217</v>
      </c>
      <c r="G49" s="49">
        <v>18933787</v>
      </c>
      <c r="H49" s="47"/>
      <c r="I49" s="49"/>
      <c r="J49" s="49"/>
      <c r="K49" s="49"/>
      <c r="L49" s="35"/>
      <c r="M49" s="34"/>
      <c r="N49" s="34"/>
      <c r="O49" s="34"/>
      <c r="P49" s="35" t="s">
        <v>1072</v>
      </c>
      <c r="Q49" s="36">
        <v>43125</v>
      </c>
      <c r="R49" s="36">
        <v>43125</v>
      </c>
      <c r="S49" s="36">
        <v>43496</v>
      </c>
      <c r="T49" s="49">
        <v>336</v>
      </c>
      <c r="U49" s="55">
        <v>50400000</v>
      </c>
      <c r="V49" s="55">
        <v>4500000</v>
      </c>
      <c r="W49" s="62">
        <v>444</v>
      </c>
      <c r="X49" s="73">
        <v>43126</v>
      </c>
      <c r="Y49" s="62">
        <v>329</v>
      </c>
      <c r="Z49" s="36" t="s">
        <v>173</v>
      </c>
      <c r="AA49" s="65">
        <v>1549</v>
      </c>
      <c r="AB49" s="36" t="s">
        <v>182</v>
      </c>
      <c r="AC49" s="87" t="s">
        <v>498</v>
      </c>
      <c r="AD49" s="88">
        <v>43462</v>
      </c>
      <c r="AE49" s="89" t="s">
        <v>1079</v>
      </c>
      <c r="AF49" s="89" t="s">
        <v>1080</v>
      </c>
      <c r="AG49" s="67">
        <v>4500000</v>
      </c>
      <c r="AH49" s="89" t="s">
        <v>498</v>
      </c>
      <c r="AI49" s="88">
        <v>43462</v>
      </c>
      <c r="AJ49" s="89" t="s">
        <v>510</v>
      </c>
      <c r="AK49" s="89">
        <f>AJ49+T49</f>
        <v>366</v>
      </c>
      <c r="AL49" s="69">
        <f t="shared" si="0"/>
        <v>54900000</v>
      </c>
      <c r="AM49" s="70" t="s">
        <v>238</v>
      </c>
      <c r="AN49" s="70" t="s">
        <v>1088</v>
      </c>
      <c r="AO49" s="39">
        <v>1342</v>
      </c>
      <c r="AP49" s="70" t="s">
        <v>1000</v>
      </c>
      <c r="AQ49" s="75" t="s">
        <v>241</v>
      </c>
      <c r="AR49" s="36" t="s">
        <v>229</v>
      </c>
      <c r="AS49" s="32"/>
      <c r="AT49" s="4"/>
      <c r="AU49" s="4"/>
      <c r="AV49" s="4"/>
      <c r="AW49" s="4"/>
      <c r="AX49" s="4"/>
      <c r="AY49" s="4"/>
      <c r="AZ49" s="4"/>
      <c r="BA49" s="4"/>
      <c r="BB49" s="4"/>
      <c r="BC49" s="4"/>
      <c r="BD49" s="4"/>
      <c r="BE49" s="4"/>
      <c r="BF49" s="4"/>
      <c r="BG49" s="4"/>
      <c r="BH49" s="4"/>
      <c r="BI49" s="4"/>
      <c r="BJ49" s="4"/>
      <c r="BK49" s="4"/>
      <c r="BL49" s="4"/>
      <c r="BM49" s="4"/>
    </row>
    <row r="50" spans="1:65">
      <c r="A50" s="32" t="s">
        <v>1097</v>
      </c>
      <c r="B50" s="32" t="s">
        <v>214</v>
      </c>
      <c r="C50" s="32" t="s">
        <v>30</v>
      </c>
      <c r="D50" s="32" t="s">
        <v>1098</v>
      </c>
      <c r="E50" s="40" t="s">
        <v>1099</v>
      </c>
      <c r="F50" s="36" t="s">
        <v>217</v>
      </c>
      <c r="G50" s="49">
        <v>52031787</v>
      </c>
      <c r="H50" s="47"/>
      <c r="I50" s="49"/>
      <c r="J50" s="49"/>
      <c r="K50" s="49"/>
      <c r="L50" s="35"/>
      <c r="M50" s="34"/>
      <c r="N50" s="34"/>
      <c r="O50" s="34"/>
      <c r="P50" s="35" t="s">
        <v>1105</v>
      </c>
      <c r="Q50" s="36">
        <v>43119</v>
      </c>
      <c r="R50" s="36">
        <v>43119</v>
      </c>
      <c r="S50" s="36">
        <v>43465</v>
      </c>
      <c r="T50" s="49">
        <v>342</v>
      </c>
      <c r="U50" s="55">
        <v>19950000</v>
      </c>
      <c r="V50" s="55">
        <v>1750000</v>
      </c>
      <c r="W50" s="62">
        <v>330</v>
      </c>
      <c r="X50" s="73">
        <v>43119</v>
      </c>
      <c r="Y50" s="62">
        <v>333</v>
      </c>
      <c r="Z50" s="36" t="s">
        <v>173</v>
      </c>
      <c r="AA50" s="65">
        <v>1549</v>
      </c>
      <c r="AB50" s="36" t="s">
        <v>182</v>
      </c>
      <c r="AC50" s="70"/>
      <c r="AD50" s="67"/>
      <c r="AE50" s="67"/>
      <c r="AF50" s="67"/>
      <c r="AG50" s="67"/>
      <c r="AH50" s="67"/>
      <c r="AI50" s="67"/>
      <c r="AJ50" s="67"/>
      <c r="AK50" s="67"/>
      <c r="AL50" s="69">
        <f t="shared" si="0"/>
        <v>19950000</v>
      </c>
      <c r="AM50" s="70" t="s">
        <v>383</v>
      </c>
      <c r="AN50" s="70" t="s">
        <v>1088</v>
      </c>
      <c r="AO50" s="39">
        <v>1344</v>
      </c>
      <c r="AP50" s="70" t="s">
        <v>1000</v>
      </c>
      <c r="AQ50" s="34" t="s">
        <v>241</v>
      </c>
      <c r="AR50" s="34" t="s">
        <v>229</v>
      </c>
      <c r="AS50" s="32"/>
      <c r="AT50" s="4"/>
      <c r="AU50" s="4"/>
      <c r="AV50" s="4"/>
      <c r="AW50" s="4"/>
      <c r="AX50" s="4"/>
      <c r="AY50" s="4"/>
      <c r="AZ50" s="4"/>
      <c r="BA50" s="4"/>
      <c r="BB50" s="4"/>
      <c r="BC50" s="4"/>
      <c r="BD50" s="4"/>
      <c r="BE50" s="4"/>
      <c r="BF50" s="4"/>
      <c r="BG50" s="4"/>
      <c r="BH50" s="4"/>
      <c r="BI50" s="4"/>
      <c r="BJ50" s="4"/>
      <c r="BK50" s="4"/>
      <c r="BL50" s="4"/>
      <c r="BM50" s="4"/>
    </row>
    <row r="51" spans="1:65">
      <c r="A51" s="48" t="s">
        <v>1114</v>
      </c>
      <c r="B51" s="48" t="s">
        <v>138</v>
      </c>
      <c r="C51" s="50"/>
      <c r="D51" s="51"/>
      <c r="E51" s="52"/>
      <c r="F51" s="51"/>
      <c r="G51" s="54"/>
      <c r="H51" s="56"/>
      <c r="I51" s="54"/>
      <c r="J51" s="54"/>
      <c r="K51" s="54"/>
      <c r="L51" s="58"/>
      <c r="M51" s="50"/>
      <c r="N51" s="50"/>
      <c r="O51" s="50"/>
      <c r="P51" s="58"/>
      <c r="Q51" s="51"/>
      <c r="R51" s="51"/>
      <c r="S51" s="51"/>
      <c r="T51" s="54"/>
      <c r="U51" s="61"/>
      <c r="V51" s="61"/>
      <c r="W51" s="63"/>
      <c r="X51" s="64"/>
      <c r="Y51" s="63"/>
      <c r="Z51" s="58"/>
      <c r="AA51" s="66"/>
      <c r="AB51" s="50"/>
      <c r="AC51" s="68"/>
      <c r="AD51" s="61"/>
      <c r="AE51" s="61"/>
      <c r="AF51" s="61"/>
      <c r="AG51" s="61"/>
      <c r="AH51" s="61"/>
      <c r="AI51" s="61"/>
      <c r="AJ51" s="61"/>
      <c r="AK51" s="61"/>
      <c r="AL51" s="67">
        <f t="shared" si="0"/>
        <v>0</v>
      </c>
      <c r="AM51" s="51"/>
      <c r="AN51" s="51"/>
      <c r="AO51" s="51"/>
      <c r="AP51" s="51"/>
      <c r="AQ51" s="51"/>
      <c r="AR51" s="51"/>
      <c r="AS51" s="64" t="s">
        <v>138</v>
      </c>
      <c r="AT51" s="4"/>
      <c r="AU51" s="4"/>
      <c r="AV51" s="4"/>
      <c r="AW51" s="4"/>
      <c r="AX51" s="4"/>
      <c r="AY51" s="4"/>
      <c r="AZ51" s="4"/>
      <c r="BA51" s="4"/>
      <c r="BB51" s="4"/>
      <c r="BC51" s="4"/>
      <c r="BD51" s="4"/>
      <c r="BE51" s="4"/>
      <c r="BF51" s="4"/>
      <c r="BG51" s="4"/>
      <c r="BH51" s="4"/>
      <c r="BI51" s="4"/>
      <c r="BJ51" s="4"/>
      <c r="BK51" s="4"/>
      <c r="BL51" s="4"/>
      <c r="BM51" s="4"/>
    </row>
    <row r="52" spans="1:65">
      <c r="A52" s="48" t="s">
        <v>1132</v>
      </c>
      <c r="B52" s="48" t="s">
        <v>138</v>
      </c>
      <c r="C52" s="50"/>
      <c r="D52" s="51"/>
      <c r="E52" s="52"/>
      <c r="F52" s="51"/>
      <c r="G52" s="54"/>
      <c r="H52" s="56"/>
      <c r="I52" s="54"/>
      <c r="J52" s="54"/>
      <c r="K52" s="54"/>
      <c r="L52" s="58"/>
      <c r="M52" s="50"/>
      <c r="N52" s="50"/>
      <c r="O52" s="50"/>
      <c r="P52" s="58"/>
      <c r="Q52" s="51"/>
      <c r="R52" s="51"/>
      <c r="S52" s="51"/>
      <c r="T52" s="54"/>
      <c r="U52" s="61"/>
      <c r="V52" s="61"/>
      <c r="W52" s="63"/>
      <c r="X52" s="64"/>
      <c r="Y52" s="63"/>
      <c r="Z52" s="58"/>
      <c r="AA52" s="66"/>
      <c r="AB52" s="50"/>
      <c r="AC52" s="68"/>
      <c r="AD52" s="61"/>
      <c r="AE52" s="61"/>
      <c r="AF52" s="61"/>
      <c r="AG52" s="61"/>
      <c r="AH52" s="61"/>
      <c r="AI52" s="61"/>
      <c r="AJ52" s="61"/>
      <c r="AK52" s="61"/>
      <c r="AL52" s="67">
        <f t="shared" si="0"/>
        <v>0</v>
      </c>
      <c r="AM52" s="51"/>
      <c r="AN52" s="51"/>
      <c r="AO52" s="51"/>
      <c r="AP52" s="51"/>
      <c r="AQ52" s="51"/>
      <c r="AR52" s="51"/>
      <c r="AS52" s="64" t="s">
        <v>138</v>
      </c>
      <c r="AT52" s="4"/>
      <c r="AU52" s="4"/>
      <c r="AV52" s="4"/>
      <c r="AW52" s="4"/>
      <c r="AX52" s="4"/>
      <c r="AY52" s="4"/>
      <c r="AZ52" s="4"/>
      <c r="BA52" s="4"/>
      <c r="BB52" s="4"/>
      <c r="BC52" s="4"/>
      <c r="BD52" s="4"/>
      <c r="BE52" s="4"/>
      <c r="BF52" s="4"/>
      <c r="BG52" s="4"/>
      <c r="BH52" s="4"/>
      <c r="BI52" s="4"/>
      <c r="BJ52" s="4"/>
      <c r="BK52" s="4"/>
      <c r="BL52" s="4"/>
      <c r="BM52" s="4"/>
    </row>
    <row r="53" spans="1:65">
      <c r="A53" s="32" t="s">
        <v>1140</v>
      </c>
      <c r="B53" s="32" t="s">
        <v>214</v>
      </c>
      <c r="C53" s="32" t="s">
        <v>30</v>
      </c>
      <c r="D53" s="32" t="s">
        <v>1142</v>
      </c>
      <c r="E53" s="40" t="s">
        <v>1144</v>
      </c>
      <c r="F53" s="36" t="s">
        <v>217</v>
      </c>
      <c r="G53" s="32">
        <v>52524707</v>
      </c>
      <c r="H53" s="114"/>
      <c r="I53" s="32"/>
      <c r="J53" s="32"/>
      <c r="K53" s="32"/>
      <c r="L53" s="114"/>
      <c r="M53" s="32"/>
      <c r="N53" s="32"/>
      <c r="O53" s="32"/>
      <c r="P53" s="114" t="s">
        <v>1149</v>
      </c>
      <c r="Q53" s="36">
        <v>43126</v>
      </c>
      <c r="R53" s="36">
        <v>43129</v>
      </c>
      <c r="S53" s="73">
        <v>43464</v>
      </c>
      <c r="T53" s="32">
        <v>240</v>
      </c>
      <c r="U53" s="67">
        <v>18000000</v>
      </c>
      <c r="V53" s="55">
        <v>2250000</v>
      </c>
      <c r="W53" s="62">
        <v>445</v>
      </c>
      <c r="X53" s="73">
        <v>43126</v>
      </c>
      <c r="Y53" s="62">
        <v>345</v>
      </c>
      <c r="Z53" s="36" t="s">
        <v>173</v>
      </c>
      <c r="AA53" s="65">
        <v>1549</v>
      </c>
      <c r="AB53" s="36" t="s">
        <v>182</v>
      </c>
      <c r="AC53" s="87" t="s">
        <v>498</v>
      </c>
      <c r="AD53" s="115">
        <v>43369</v>
      </c>
      <c r="AE53" s="89" t="s">
        <v>1155</v>
      </c>
      <c r="AF53" s="89" t="s">
        <v>1156</v>
      </c>
      <c r="AG53" s="67">
        <v>6900000</v>
      </c>
      <c r="AH53" s="89" t="s">
        <v>498</v>
      </c>
      <c r="AI53" s="115">
        <v>43369</v>
      </c>
      <c r="AJ53" s="89" t="s">
        <v>1157</v>
      </c>
      <c r="AK53" s="89" t="s">
        <v>1159</v>
      </c>
      <c r="AL53" s="69">
        <f t="shared" si="0"/>
        <v>24900000</v>
      </c>
      <c r="AM53" s="70" t="s">
        <v>383</v>
      </c>
      <c r="AN53" s="70" t="s">
        <v>432</v>
      </c>
      <c r="AO53" s="39">
        <v>1360</v>
      </c>
      <c r="AP53" s="70" t="s">
        <v>1162</v>
      </c>
      <c r="AQ53" s="34" t="s">
        <v>241</v>
      </c>
      <c r="AR53" s="32" t="s">
        <v>1164</v>
      </c>
      <c r="AS53" s="32"/>
      <c r="AT53" s="4"/>
      <c r="AU53" s="4"/>
      <c r="AV53" s="4"/>
      <c r="AW53" s="4"/>
      <c r="AX53" s="4"/>
      <c r="AY53" s="4"/>
      <c r="AZ53" s="4"/>
      <c r="BA53" s="4"/>
      <c r="BB53" s="4"/>
      <c r="BC53" s="4"/>
      <c r="BD53" s="4"/>
      <c r="BE53" s="4"/>
      <c r="BF53" s="4"/>
      <c r="BG53" s="4"/>
      <c r="BH53" s="4"/>
      <c r="BI53" s="4"/>
      <c r="BJ53" s="4"/>
      <c r="BK53" s="4"/>
      <c r="BL53" s="4"/>
      <c r="BM53" s="4"/>
    </row>
    <row r="54" spans="1:65">
      <c r="A54" s="32" t="s">
        <v>1168</v>
      </c>
      <c r="B54" s="32" t="s">
        <v>214</v>
      </c>
      <c r="C54" s="32" t="s">
        <v>30</v>
      </c>
      <c r="D54" s="32" t="s">
        <v>1169</v>
      </c>
      <c r="E54" s="40" t="s">
        <v>428</v>
      </c>
      <c r="F54" s="36" t="s">
        <v>217</v>
      </c>
      <c r="G54" s="49">
        <v>80071371</v>
      </c>
      <c r="H54" s="47"/>
      <c r="I54" s="49"/>
      <c r="J54" s="49"/>
      <c r="K54" s="49"/>
      <c r="L54" s="35"/>
      <c r="M54" s="34"/>
      <c r="N54" s="34"/>
      <c r="O54" s="34"/>
      <c r="P54" s="35" t="s">
        <v>1173</v>
      </c>
      <c r="Q54" s="36">
        <v>43112</v>
      </c>
      <c r="R54" s="36">
        <v>43118</v>
      </c>
      <c r="S54" s="36">
        <v>43465</v>
      </c>
      <c r="T54" s="49">
        <v>343</v>
      </c>
      <c r="U54" s="55">
        <v>25725000</v>
      </c>
      <c r="V54" s="55">
        <v>2250000</v>
      </c>
      <c r="W54" s="62">
        <v>329</v>
      </c>
      <c r="X54" s="73">
        <v>43118</v>
      </c>
      <c r="Y54" s="62">
        <v>348</v>
      </c>
      <c r="Z54" s="36" t="s">
        <v>173</v>
      </c>
      <c r="AA54" s="65">
        <v>1549</v>
      </c>
      <c r="AB54" s="36" t="s">
        <v>182</v>
      </c>
      <c r="AC54" s="70"/>
      <c r="AD54" s="67"/>
      <c r="AE54" s="67"/>
      <c r="AF54" s="67"/>
      <c r="AG54" s="67"/>
      <c r="AH54" s="67"/>
      <c r="AI54" s="67"/>
      <c r="AJ54" s="67"/>
      <c r="AK54" s="67"/>
      <c r="AL54" s="69">
        <f t="shared" si="0"/>
        <v>25725000</v>
      </c>
      <c r="AM54" s="70" t="s">
        <v>383</v>
      </c>
      <c r="AN54" s="70" t="s">
        <v>432</v>
      </c>
      <c r="AO54" s="39">
        <v>1359</v>
      </c>
      <c r="AP54" s="70" t="s">
        <v>1162</v>
      </c>
      <c r="AQ54" s="34" t="s">
        <v>241</v>
      </c>
      <c r="AR54" s="34" t="s">
        <v>229</v>
      </c>
      <c r="AS54" s="32"/>
      <c r="AT54" s="4"/>
      <c r="AU54" s="4"/>
      <c r="AV54" s="4"/>
      <c r="AW54" s="4"/>
      <c r="AX54" s="4"/>
      <c r="AY54" s="4"/>
      <c r="AZ54" s="4"/>
      <c r="BA54" s="4"/>
      <c r="BB54" s="4"/>
      <c r="BC54" s="4"/>
      <c r="BD54" s="4"/>
      <c r="BE54" s="4"/>
      <c r="BF54" s="4"/>
      <c r="BG54" s="4"/>
      <c r="BH54" s="4"/>
      <c r="BI54" s="4"/>
      <c r="BJ54" s="4"/>
      <c r="BK54" s="4"/>
      <c r="BL54" s="4"/>
      <c r="BM54" s="4"/>
    </row>
    <row r="55" spans="1:65">
      <c r="A55" s="32" t="s">
        <v>1188</v>
      </c>
      <c r="B55" s="32" t="s">
        <v>214</v>
      </c>
      <c r="C55" s="32" t="s">
        <v>30</v>
      </c>
      <c r="D55" s="32" t="s">
        <v>1192</v>
      </c>
      <c r="E55" s="40" t="s">
        <v>1195</v>
      </c>
      <c r="F55" s="36" t="s">
        <v>217</v>
      </c>
      <c r="G55" s="49">
        <v>43797442</v>
      </c>
      <c r="H55" s="47"/>
      <c r="I55" s="49"/>
      <c r="J55" s="49"/>
      <c r="K55" s="49"/>
      <c r="L55" s="35"/>
      <c r="M55" s="34"/>
      <c r="N55" s="34"/>
      <c r="O55" s="34"/>
      <c r="P55" s="35" t="s">
        <v>1197</v>
      </c>
      <c r="Q55" s="36">
        <v>43111</v>
      </c>
      <c r="R55" s="36">
        <v>43111</v>
      </c>
      <c r="S55" s="73">
        <v>43465</v>
      </c>
      <c r="T55" s="32">
        <v>350</v>
      </c>
      <c r="U55" s="67">
        <v>44333333</v>
      </c>
      <c r="V55" s="55">
        <v>3799999.9714285713</v>
      </c>
      <c r="W55" s="62">
        <v>317</v>
      </c>
      <c r="X55" s="73">
        <v>43111</v>
      </c>
      <c r="Y55" s="62">
        <v>362</v>
      </c>
      <c r="Z55" s="36" t="s">
        <v>173</v>
      </c>
      <c r="AA55" s="65">
        <v>1549</v>
      </c>
      <c r="AB55" s="36" t="s">
        <v>182</v>
      </c>
      <c r="AC55" s="70"/>
      <c r="AD55" s="67"/>
      <c r="AE55" s="67"/>
      <c r="AF55" s="67"/>
      <c r="AG55" s="67"/>
      <c r="AH55" s="67"/>
      <c r="AI55" s="67"/>
      <c r="AJ55" s="67"/>
      <c r="AK55" s="67"/>
      <c r="AL55" s="69">
        <f t="shared" si="0"/>
        <v>44333333</v>
      </c>
      <c r="AM55" s="70" t="s">
        <v>383</v>
      </c>
      <c r="AN55" s="70" t="s">
        <v>484</v>
      </c>
      <c r="AO55" s="39">
        <v>1346</v>
      </c>
      <c r="AP55" s="70" t="s">
        <v>459</v>
      </c>
      <c r="AQ55" s="34" t="s">
        <v>241</v>
      </c>
      <c r="AR55" s="34" t="s">
        <v>229</v>
      </c>
      <c r="AS55" s="32"/>
      <c r="AT55" s="4"/>
      <c r="AU55" s="4"/>
      <c r="AV55" s="4"/>
      <c r="AW55" s="4"/>
      <c r="AX55" s="4"/>
      <c r="AY55" s="4"/>
      <c r="AZ55" s="4"/>
      <c r="BA55" s="4"/>
      <c r="BB55" s="4"/>
      <c r="BC55" s="4"/>
      <c r="BD55" s="4"/>
      <c r="BE55" s="4"/>
      <c r="BF55" s="4"/>
      <c r="BG55" s="4"/>
      <c r="BH55" s="4"/>
      <c r="BI55" s="4"/>
      <c r="BJ55" s="4"/>
      <c r="BK55" s="4"/>
      <c r="BL55" s="4"/>
      <c r="BM55" s="4"/>
    </row>
    <row r="56" spans="1:65">
      <c r="A56" s="48" t="s">
        <v>1215</v>
      </c>
      <c r="B56" s="48" t="s">
        <v>138</v>
      </c>
      <c r="C56" s="50"/>
      <c r="D56" s="51"/>
      <c r="E56" s="52"/>
      <c r="F56" s="51"/>
      <c r="G56" s="54"/>
      <c r="H56" s="56"/>
      <c r="I56" s="54"/>
      <c r="J56" s="54"/>
      <c r="K56" s="54"/>
      <c r="L56" s="58"/>
      <c r="M56" s="50"/>
      <c r="N56" s="50"/>
      <c r="O56" s="50"/>
      <c r="P56" s="58"/>
      <c r="Q56" s="51"/>
      <c r="R56" s="51"/>
      <c r="S56" s="51"/>
      <c r="T56" s="54"/>
      <c r="U56" s="61"/>
      <c r="V56" s="61"/>
      <c r="W56" s="63"/>
      <c r="X56" s="64"/>
      <c r="Y56" s="63"/>
      <c r="Z56" s="58"/>
      <c r="AA56" s="66"/>
      <c r="AB56" s="50"/>
      <c r="AC56" s="68"/>
      <c r="AD56" s="61"/>
      <c r="AE56" s="61"/>
      <c r="AF56" s="61"/>
      <c r="AG56" s="61"/>
      <c r="AH56" s="61"/>
      <c r="AI56" s="61"/>
      <c r="AJ56" s="61"/>
      <c r="AK56" s="61"/>
      <c r="AL56" s="67">
        <f t="shared" si="0"/>
        <v>0</v>
      </c>
      <c r="AM56" s="51"/>
      <c r="AN56" s="51"/>
      <c r="AO56" s="51"/>
      <c r="AP56" s="51"/>
      <c r="AQ56" s="51"/>
      <c r="AR56" s="51"/>
      <c r="AS56" s="64" t="s">
        <v>138</v>
      </c>
      <c r="AT56" s="4"/>
      <c r="AU56" s="4"/>
      <c r="AV56" s="4"/>
      <c r="AW56" s="4"/>
      <c r="AX56" s="4"/>
      <c r="AY56" s="4"/>
      <c r="AZ56" s="4"/>
      <c r="BA56" s="4"/>
      <c r="BB56" s="4"/>
      <c r="BC56" s="4"/>
      <c r="BD56" s="4"/>
      <c r="BE56" s="4"/>
      <c r="BF56" s="4"/>
      <c r="BG56" s="4"/>
      <c r="BH56" s="4"/>
      <c r="BI56" s="4"/>
      <c r="BJ56" s="4"/>
      <c r="BK56" s="4"/>
      <c r="BL56" s="4"/>
      <c r="BM56" s="4"/>
    </row>
    <row r="57" spans="1:65">
      <c r="A57" s="32" t="s">
        <v>1231</v>
      </c>
      <c r="B57" s="32" t="s">
        <v>214</v>
      </c>
      <c r="C57" s="32" t="s">
        <v>30</v>
      </c>
      <c r="D57" s="32" t="s">
        <v>1232</v>
      </c>
      <c r="E57" s="40" t="s">
        <v>1234</v>
      </c>
      <c r="F57" s="36" t="s">
        <v>217</v>
      </c>
      <c r="G57" s="49">
        <v>79772464</v>
      </c>
      <c r="H57" s="47"/>
      <c r="I57" s="49"/>
      <c r="J57" s="49"/>
      <c r="K57" s="49"/>
      <c r="L57" s="40" t="s">
        <v>1237</v>
      </c>
      <c r="M57" s="49" t="s">
        <v>217</v>
      </c>
      <c r="N57" s="49">
        <v>19298422</v>
      </c>
      <c r="O57" s="36">
        <v>43458</v>
      </c>
      <c r="P57" s="35" t="s">
        <v>1239</v>
      </c>
      <c r="Q57" s="36">
        <v>43126</v>
      </c>
      <c r="R57" s="36">
        <v>43125</v>
      </c>
      <c r="S57" s="36">
        <v>43465</v>
      </c>
      <c r="T57" s="49">
        <v>339</v>
      </c>
      <c r="U57" s="55">
        <v>25125000</v>
      </c>
      <c r="V57" s="55">
        <v>2223451.327433628</v>
      </c>
      <c r="W57" s="62">
        <v>411</v>
      </c>
      <c r="X57" s="73">
        <v>43126</v>
      </c>
      <c r="Y57" s="62">
        <v>363</v>
      </c>
      <c r="Z57" s="36" t="s">
        <v>173</v>
      </c>
      <c r="AA57" s="65">
        <v>1549</v>
      </c>
      <c r="AB57" s="36" t="s">
        <v>182</v>
      </c>
      <c r="AC57" s="70"/>
      <c r="AD57" s="67"/>
      <c r="AE57" s="67"/>
      <c r="AF57" s="67"/>
      <c r="AG57" s="67"/>
      <c r="AH57" s="67"/>
      <c r="AI57" s="67"/>
      <c r="AJ57" s="67"/>
      <c r="AK57" s="67"/>
      <c r="AL57" s="69">
        <f t="shared" si="0"/>
        <v>25125000</v>
      </c>
      <c r="AM57" s="70" t="s">
        <v>383</v>
      </c>
      <c r="AN57" s="70" t="s">
        <v>239</v>
      </c>
      <c r="AO57" s="39">
        <v>1322</v>
      </c>
      <c r="AP57" s="70" t="s">
        <v>353</v>
      </c>
      <c r="AQ57" s="34" t="s">
        <v>241</v>
      </c>
      <c r="AR57" s="34" t="s">
        <v>229</v>
      </c>
      <c r="AS57" s="32"/>
      <c r="AT57" s="4"/>
      <c r="AU57" s="4"/>
      <c r="AV57" s="4"/>
      <c r="AW57" s="4"/>
      <c r="AX57" s="4"/>
      <c r="AY57" s="4"/>
      <c r="AZ57" s="4"/>
      <c r="BA57" s="4"/>
      <c r="BB57" s="4"/>
      <c r="BC57" s="4"/>
      <c r="BD57" s="4"/>
      <c r="BE57" s="4"/>
      <c r="BF57" s="4"/>
      <c r="BG57" s="4"/>
      <c r="BH57" s="4"/>
      <c r="BI57" s="4"/>
      <c r="BJ57" s="4"/>
      <c r="BK57" s="4"/>
      <c r="BL57" s="4"/>
      <c r="BM57" s="4"/>
    </row>
    <row r="58" spans="1:65">
      <c r="A58" s="32" t="s">
        <v>1255</v>
      </c>
      <c r="B58" s="32" t="s">
        <v>214</v>
      </c>
      <c r="C58" s="32" t="s">
        <v>30</v>
      </c>
      <c r="D58" s="32" t="s">
        <v>1257</v>
      </c>
      <c r="E58" s="40" t="s">
        <v>1258</v>
      </c>
      <c r="F58" s="36" t="s">
        <v>217</v>
      </c>
      <c r="G58" s="49">
        <v>53098789</v>
      </c>
      <c r="H58" s="47"/>
      <c r="I58" s="49"/>
      <c r="J58" s="49"/>
      <c r="K58" s="49"/>
      <c r="L58" s="35"/>
      <c r="M58" s="34"/>
      <c r="N58" s="34"/>
      <c r="O58" s="34"/>
      <c r="P58" s="35" t="s">
        <v>1261</v>
      </c>
      <c r="Q58" s="36">
        <v>43122</v>
      </c>
      <c r="R58" s="36">
        <v>43126</v>
      </c>
      <c r="S58" s="36">
        <v>43471</v>
      </c>
      <c r="T58" s="49">
        <v>336</v>
      </c>
      <c r="U58" s="55">
        <v>84000000</v>
      </c>
      <c r="V58" s="55">
        <v>7500000</v>
      </c>
      <c r="W58" s="62">
        <v>371</v>
      </c>
      <c r="X58" s="73">
        <v>43125</v>
      </c>
      <c r="Y58" s="62">
        <v>364</v>
      </c>
      <c r="Z58" s="36" t="s">
        <v>173</v>
      </c>
      <c r="AA58" s="65">
        <v>1549</v>
      </c>
      <c r="AB58" s="36" t="s">
        <v>182</v>
      </c>
      <c r="AC58" s="70"/>
      <c r="AD58" s="67"/>
      <c r="AE58" s="67"/>
      <c r="AF58" s="67"/>
      <c r="AG58" s="67"/>
      <c r="AH58" s="67"/>
      <c r="AI58" s="67"/>
      <c r="AJ58" s="67"/>
      <c r="AK58" s="67"/>
      <c r="AL58" s="69">
        <f t="shared" si="0"/>
        <v>84000000</v>
      </c>
      <c r="AM58" s="70" t="s">
        <v>238</v>
      </c>
      <c r="AN58" s="70" t="s">
        <v>239</v>
      </c>
      <c r="AO58" s="39">
        <v>1297</v>
      </c>
      <c r="AP58" s="70" t="s">
        <v>353</v>
      </c>
      <c r="AQ58" s="34" t="s">
        <v>241</v>
      </c>
      <c r="AR58" s="34" t="s">
        <v>229</v>
      </c>
      <c r="AS58" s="32" t="s">
        <v>1270</v>
      </c>
      <c r="AT58" s="4"/>
      <c r="AU58" s="4"/>
      <c r="AV58" s="4"/>
      <c r="AW58" s="4"/>
      <c r="AX58" s="4"/>
      <c r="AY58" s="4"/>
      <c r="AZ58" s="4"/>
      <c r="BA58" s="4"/>
      <c r="BB58" s="4"/>
      <c r="BC58" s="4"/>
      <c r="BD58" s="4"/>
      <c r="BE58" s="4"/>
      <c r="BF58" s="4"/>
      <c r="BG58" s="4"/>
      <c r="BH58" s="4"/>
      <c r="BI58" s="4"/>
      <c r="BJ58" s="4"/>
      <c r="BK58" s="4"/>
      <c r="BL58" s="4"/>
      <c r="BM58" s="4"/>
    </row>
    <row r="59" spans="1:65">
      <c r="A59" s="32" t="s">
        <v>1275</v>
      </c>
      <c r="B59" s="32" t="s">
        <v>214</v>
      </c>
      <c r="C59" s="32" t="s">
        <v>30</v>
      </c>
      <c r="D59" s="32" t="s">
        <v>1277</v>
      </c>
      <c r="E59" s="40" t="s">
        <v>1278</v>
      </c>
      <c r="F59" s="36" t="s">
        <v>217</v>
      </c>
      <c r="G59" s="49">
        <v>52386450</v>
      </c>
      <c r="H59" s="47"/>
      <c r="I59" s="49"/>
      <c r="J59" s="49"/>
      <c r="K59" s="49"/>
      <c r="L59" s="35" t="s">
        <v>1281</v>
      </c>
      <c r="M59" s="34" t="s">
        <v>273</v>
      </c>
      <c r="N59" s="34">
        <v>52964235</v>
      </c>
      <c r="O59" s="34"/>
      <c r="P59" s="35" t="s">
        <v>1284</v>
      </c>
      <c r="Q59" s="36">
        <v>43126</v>
      </c>
      <c r="R59" s="36">
        <v>43126</v>
      </c>
      <c r="S59" s="36">
        <v>43465</v>
      </c>
      <c r="T59" s="49">
        <v>336</v>
      </c>
      <c r="U59" s="55">
        <v>53760000</v>
      </c>
      <c r="V59" s="55">
        <v>4800000</v>
      </c>
      <c r="W59" s="62">
        <v>388</v>
      </c>
      <c r="X59" s="73">
        <v>43126</v>
      </c>
      <c r="Y59" s="62">
        <v>349</v>
      </c>
      <c r="Z59" s="36" t="s">
        <v>600</v>
      </c>
      <c r="AA59" s="65">
        <v>1536</v>
      </c>
      <c r="AB59" s="36" t="s">
        <v>602</v>
      </c>
      <c r="AC59" s="70"/>
      <c r="AD59" s="67"/>
      <c r="AE59" s="67"/>
      <c r="AF59" s="67"/>
      <c r="AG59" s="67"/>
      <c r="AH59" s="67"/>
      <c r="AI59" s="67"/>
      <c r="AJ59" s="67"/>
      <c r="AK59" s="67"/>
      <c r="AL59" s="69">
        <f t="shared" si="0"/>
        <v>53760000</v>
      </c>
      <c r="AM59" s="70" t="s">
        <v>238</v>
      </c>
      <c r="AN59" s="70" t="s">
        <v>735</v>
      </c>
      <c r="AO59" s="39">
        <v>1348</v>
      </c>
      <c r="AP59" s="70" t="s">
        <v>736</v>
      </c>
      <c r="AQ59" s="34" t="s">
        <v>241</v>
      </c>
      <c r="AR59" s="34" t="s">
        <v>229</v>
      </c>
      <c r="AS59" s="32"/>
      <c r="AT59" s="4"/>
      <c r="AU59" s="4"/>
      <c r="AV59" s="4"/>
      <c r="AW59" s="4"/>
      <c r="AX59" s="4"/>
      <c r="AY59" s="4"/>
      <c r="AZ59" s="4"/>
      <c r="BA59" s="4"/>
      <c r="BB59" s="4"/>
      <c r="BC59" s="4"/>
      <c r="BD59" s="4"/>
      <c r="BE59" s="4"/>
      <c r="BF59" s="4"/>
      <c r="BG59" s="4"/>
      <c r="BH59" s="4"/>
      <c r="BI59" s="4"/>
      <c r="BJ59" s="4"/>
      <c r="BK59" s="4"/>
      <c r="BL59" s="4"/>
      <c r="BM59" s="4"/>
    </row>
    <row r="60" spans="1:65">
      <c r="A60" s="32" t="s">
        <v>1293</v>
      </c>
      <c r="B60" s="32" t="s">
        <v>214</v>
      </c>
      <c r="C60" s="32" t="s">
        <v>30</v>
      </c>
      <c r="D60" s="32" t="s">
        <v>1295</v>
      </c>
      <c r="E60" s="40" t="s">
        <v>1296</v>
      </c>
      <c r="F60" s="36" t="s">
        <v>217</v>
      </c>
      <c r="G60" s="49">
        <v>52226038</v>
      </c>
      <c r="H60" s="47"/>
      <c r="I60" s="49"/>
      <c r="J60" s="49"/>
      <c r="K60" s="49"/>
      <c r="L60" s="35"/>
      <c r="M60" s="34"/>
      <c r="N60" s="34"/>
      <c r="O60" s="34"/>
      <c r="P60" s="35" t="s">
        <v>1299</v>
      </c>
      <c r="Q60" s="36">
        <v>43125</v>
      </c>
      <c r="R60" s="36">
        <v>43126</v>
      </c>
      <c r="S60" s="36">
        <v>43465</v>
      </c>
      <c r="T60" s="49">
        <v>335</v>
      </c>
      <c r="U60" s="55">
        <v>33500000</v>
      </c>
      <c r="V60" s="55">
        <v>3000000</v>
      </c>
      <c r="W60" s="62">
        <v>416</v>
      </c>
      <c r="X60" s="73">
        <v>43126</v>
      </c>
      <c r="Y60" s="62">
        <v>410</v>
      </c>
      <c r="Z60" s="36" t="s">
        <v>600</v>
      </c>
      <c r="AA60" s="65">
        <v>1536</v>
      </c>
      <c r="AB60" s="36" t="s">
        <v>602</v>
      </c>
      <c r="AC60" s="70"/>
      <c r="AD60" s="67"/>
      <c r="AE60" s="67"/>
      <c r="AF60" s="67"/>
      <c r="AG60" s="67"/>
      <c r="AH60" s="67"/>
      <c r="AI60" s="67"/>
      <c r="AJ60" s="67"/>
      <c r="AK60" s="67"/>
      <c r="AL60" s="69">
        <f t="shared" si="0"/>
        <v>33500000</v>
      </c>
      <c r="AM60" s="70" t="s">
        <v>383</v>
      </c>
      <c r="AN60" s="70" t="s">
        <v>735</v>
      </c>
      <c r="AO60" s="39">
        <v>1350</v>
      </c>
      <c r="AP60" s="70" t="s">
        <v>736</v>
      </c>
      <c r="AQ60" s="34" t="s">
        <v>241</v>
      </c>
      <c r="AR60" s="34" t="s">
        <v>229</v>
      </c>
      <c r="AS60" s="32"/>
      <c r="AT60" s="4"/>
      <c r="AU60" s="4"/>
      <c r="AV60" s="4"/>
      <c r="AW60" s="4"/>
      <c r="AX60" s="4"/>
      <c r="AY60" s="4"/>
      <c r="AZ60" s="4"/>
      <c r="BA60" s="4"/>
      <c r="BB60" s="4"/>
      <c r="BC60" s="4"/>
      <c r="BD60" s="4"/>
      <c r="BE60" s="4"/>
      <c r="BF60" s="4"/>
      <c r="BG60" s="4"/>
      <c r="BH60" s="4"/>
      <c r="BI60" s="4"/>
      <c r="BJ60" s="4"/>
      <c r="BK60" s="4"/>
      <c r="BL60" s="4"/>
      <c r="BM60" s="4"/>
    </row>
    <row r="61" spans="1:65">
      <c r="A61" s="32" t="s">
        <v>1305</v>
      </c>
      <c r="B61" s="32" t="s">
        <v>214</v>
      </c>
      <c r="C61" s="32" t="s">
        <v>30</v>
      </c>
      <c r="D61" s="32" t="s">
        <v>1309</v>
      </c>
      <c r="E61" s="40" t="s">
        <v>1311</v>
      </c>
      <c r="F61" s="36" t="s">
        <v>217</v>
      </c>
      <c r="G61" s="49">
        <v>52051565</v>
      </c>
      <c r="H61" s="47"/>
      <c r="I61" s="49"/>
      <c r="J61" s="49"/>
      <c r="K61" s="49"/>
      <c r="L61" s="35"/>
      <c r="M61" s="34"/>
      <c r="N61" s="34"/>
      <c r="O61" s="34"/>
      <c r="P61" s="35" t="s">
        <v>1314</v>
      </c>
      <c r="Q61" s="36">
        <v>43122</v>
      </c>
      <c r="R61" s="36">
        <v>43125</v>
      </c>
      <c r="S61" s="36">
        <v>43465</v>
      </c>
      <c r="T61" s="49">
        <v>336</v>
      </c>
      <c r="U61" s="55">
        <v>53200000</v>
      </c>
      <c r="V61" s="55">
        <v>4750000</v>
      </c>
      <c r="W61" s="62">
        <v>396</v>
      </c>
      <c r="X61" s="73">
        <v>43125</v>
      </c>
      <c r="Y61" s="62">
        <v>352</v>
      </c>
      <c r="Z61" s="36" t="s">
        <v>600</v>
      </c>
      <c r="AA61" s="65">
        <v>1536</v>
      </c>
      <c r="AB61" s="36" t="s">
        <v>602</v>
      </c>
      <c r="AC61" s="70"/>
      <c r="AD61" s="67"/>
      <c r="AE61" s="67"/>
      <c r="AF61" s="67"/>
      <c r="AG61" s="67"/>
      <c r="AH61" s="67"/>
      <c r="AI61" s="67"/>
      <c r="AJ61" s="67"/>
      <c r="AK61" s="67"/>
      <c r="AL61" s="69">
        <f t="shared" si="0"/>
        <v>53200000</v>
      </c>
      <c r="AM61" s="70" t="s">
        <v>238</v>
      </c>
      <c r="AN61" s="70" t="s">
        <v>735</v>
      </c>
      <c r="AO61" s="39">
        <v>1349</v>
      </c>
      <c r="AP61" s="70" t="s">
        <v>736</v>
      </c>
      <c r="AQ61" s="34" t="s">
        <v>241</v>
      </c>
      <c r="AR61" s="34" t="s">
        <v>229</v>
      </c>
      <c r="AS61" s="32"/>
      <c r="AT61" s="4"/>
      <c r="AU61" s="4"/>
      <c r="AV61" s="4"/>
      <c r="AW61" s="4"/>
      <c r="AX61" s="4"/>
      <c r="AY61" s="4"/>
      <c r="AZ61" s="4"/>
      <c r="BA61" s="4"/>
      <c r="BB61" s="4"/>
      <c r="BC61" s="4"/>
      <c r="BD61" s="4"/>
      <c r="BE61" s="4"/>
      <c r="BF61" s="4"/>
      <c r="BG61" s="4"/>
      <c r="BH61" s="4"/>
      <c r="BI61" s="4"/>
      <c r="BJ61" s="4"/>
      <c r="BK61" s="4"/>
      <c r="BL61" s="4"/>
      <c r="BM61" s="4"/>
    </row>
    <row r="62" spans="1:65">
      <c r="A62" s="32" t="s">
        <v>1326</v>
      </c>
      <c r="B62" s="32" t="s">
        <v>214</v>
      </c>
      <c r="C62" s="32" t="s">
        <v>30</v>
      </c>
      <c r="D62" s="32" t="s">
        <v>1328</v>
      </c>
      <c r="E62" s="40" t="s">
        <v>1329</v>
      </c>
      <c r="F62" s="36" t="s">
        <v>217</v>
      </c>
      <c r="G62" s="49">
        <v>1013640413</v>
      </c>
      <c r="H62" s="47"/>
      <c r="I62" s="49"/>
      <c r="J62" s="49"/>
      <c r="K62" s="49"/>
      <c r="L62" s="35"/>
      <c r="M62" s="34"/>
      <c r="N62" s="34"/>
      <c r="O62" s="34"/>
      <c r="P62" s="35" t="s">
        <v>1314</v>
      </c>
      <c r="Q62" s="36">
        <v>43122</v>
      </c>
      <c r="R62" s="36">
        <v>43125</v>
      </c>
      <c r="S62" s="36">
        <v>43465</v>
      </c>
      <c r="T62" s="49">
        <v>336</v>
      </c>
      <c r="U62" s="55">
        <v>53200000</v>
      </c>
      <c r="V62" s="55">
        <v>4750000</v>
      </c>
      <c r="W62" s="62">
        <v>370</v>
      </c>
      <c r="X62" s="73">
        <v>43125</v>
      </c>
      <c r="Y62" s="62">
        <v>351</v>
      </c>
      <c r="Z62" s="36" t="s">
        <v>600</v>
      </c>
      <c r="AA62" s="65">
        <v>1536</v>
      </c>
      <c r="AB62" s="36" t="s">
        <v>602</v>
      </c>
      <c r="AC62" s="70"/>
      <c r="AD62" s="67"/>
      <c r="AE62" s="67"/>
      <c r="AF62" s="67"/>
      <c r="AG62" s="67"/>
      <c r="AH62" s="67"/>
      <c r="AI62" s="67"/>
      <c r="AJ62" s="67"/>
      <c r="AK62" s="67"/>
      <c r="AL62" s="69">
        <f t="shared" si="0"/>
        <v>53200000</v>
      </c>
      <c r="AM62" s="70" t="s">
        <v>238</v>
      </c>
      <c r="AN62" s="70" t="s">
        <v>735</v>
      </c>
      <c r="AO62" s="39">
        <v>1349</v>
      </c>
      <c r="AP62" s="70" t="s">
        <v>736</v>
      </c>
      <c r="AQ62" s="34" t="s">
        <v>241</v>
      </c>
      <c r="AR62" s="34" t="s">
        <v>229</v>
      </c>
      <c r="AS62" s="32"/>
      <c r="AT62" s="4"/>
      <c r="AU62" s="4"/>
      <c r="AV62" s="4"/>
      <c r="AW62" s="4"/>
      <c r="AX62" s="4"/>
      <c r="AY62" s="4"/>
      <c r="AZ62" s="4"/>
      <c r="BA62" s="4"/>
      <c r="BB62" s="4"/>
      <c r="BC62" s="4"/>
      <c r="BD62" s="4"/>
      <c r="BE62" s="4"/>
      <c r="BF62" s="4"/>
      <c r="BG62" s="4"/>
      <c r="BH62" s="4"/>
      <c r="BI62" s="4"/>
      <c r="BJ62" s="4"/>
      <c r="BK62" s="4"/>
      <c r="BL62" s="4"/>
      <c r="BM62" s="4"/>
    </row>
    <row r="63" spans="1:65">
      <c r="A63" s="32" t="s">
        <v>1338</v>
      </c>
      <c r="B63" s="32" t="s">
        <v>214</v>
      </c>
      <c r="C63" s="32" t="s">
        <v>30</v>
      </c>
      <c r="D63" s="32" t="s">
        <v>1340</v>
      </c>
      <c r="E63" s="40" t="s">
        <v>1341</v>
      </c>
      <c r="F63" s="36" t="s">
        <v>217</v>
      </c>
      <c r="G63" s="49">
        <v>80114984</v>
      </c>
      <c r="H63" s="47"/>
      <c r="I63" s="49"/>
      <c r="J63" s="49"/>
      <c r="K63" s="49"/>
      <c r="L63" s="35"/>
      <c r="M63" s="34"/>
      <c r="N63" s="34"/>
      <c r="O63" s="34"/>
      <c r="P63" s="35" t="s">
        <v>1314</v>
      </c>
      <c r="Q63" s="36">
        <v>43123</v>
      </c>
      <c r="R63" s="36">
        <v>43124</v>
      </c>
      <c r="S63" s="36">
        <v>43465</v>
      </c>
      <c r="T63" s="49">
        <v>338</v>
      </c>
      <c r="U63" s="55">
        <v>53516667</v>
      </c>
      <c r="V63" s="55">
        <f>(U63/T63)*30</f>
        <v>4750000.0295857983</v>
      </c>
      <c r="W63" s="62">
        <v>345</v>
      </c>
      <c r="X63" s="73">
        <v>43123</v>
      </c>
      <c r="Y63" s="62">
        <v>355</v>
      </c>
      <c r="Z63" s="36" t="s">
        <v>600</v>
      </c>
      <c r="AA63" s="65">
        <v>1536</v>
      </c>
      <c r="AB63" s="36" t="s">
        <v>602</v>
      </c>
      <c r="AC63" s="70"/>
      <c r="AD63" s="67"/>
      <c r="AE63" s="67"/>
      <c r="AF63" s="67"/>
      <c r="AG63" s="67"/>
      <c r="AH63" s="67"/>
      <c r="AI63" s="67"/>
      <c r="AJ63" s="67"/>
      <c r="AK63" s="67"/>
      <c r="AL63" s="69">
        <f t="shared" si="0"/>
        <v>53516667</v>
      </c>
      <c r="AM63" s="70" t="s">
        <v>238</v>
      </c>
      <c r="AN63" s="70" t="s">
        <v>735</v>
      </c>
      <c r="AO63" s="39">
        <v>1349</v>
      </c>
      <c r="AP63" s="70" t="s">
        <v>736</v>
      </c>
      <c r="AQ63" s="34" t="s">
        <v>241</v>
      </c>
      <c r="AR63" s="34" t="s">
        <v>229</v>
      </c>
      <c r="AS63" s="32"/>
      <c r="AT63" s="4"/>
      <c r="AU63" s="4"/>
      <c r="AV63" s="4"/>
      <c r="AW63" s="4"/>
      <c r="AX63" s="4"/>
      <c r="AY63" s="4"/>
      <c r="AZ63" s="4"/>
      <c r="BA63" s="4"/>
      <c r="BB63" s="4"/>
      <c r="BC63" s="4"/>
      <c r="BD63" s="4"/>
      <c r="BE63" s="4"/>
      <c r="BF63" s="4"/>
      <c r="BG63" s="4"/>
      <c r="BH63" s="4"/>
      <c r="BI63" s="4"/>
      <c r="BJ63" s="4"/>
      <c r="BK63" s="4"/>
      <c r="BL63" s="4"/>
      <c r="BM63" s="4"/>
    </row>
    <row r="64" spans="1:65">
      <c r="A64" s="32" t="s">
        <v>1359</v>
      </c>
      <c r="B64" s="32" t="s">
        <v>214</v>
      </c>
      <c r="C64" s="32" t="s">
        <v>30</v>
      </c>
      <c r="D64" s="32" t="s">
        <v>1362</v>
      </c>
      <c r="E64" s="40" t="s">
        <v>1365</v>
      </c>
      <c r="F64" s="36" t="s">
        <v>217</v>
      </c>
      <c r="G64" s="49">
        <v>1015424848</v>
      </c>
      <c r="H64" s="47"/>
      <c r="I64" s="49"/>
      <c r="J64" s="49"/>
      <c r="K64" s="49"/>
      <c r="L64" s="35"/>
      <c r="M64" s="34"/>
      <c r="N64" s="34"/>
      <c r="O64" s="34"/>
      <c r="P64" s="35" t="s">
        <v>1314</v>
      </c>
      <c r="Q64" s="36">
        <v>43125</v>
      </c>
      <c r="R64" s="36">
        <v>43125</v>
      </c>
      <c r="S64" s="36">
        <v>43465</v>
      </c>
      <c r="T64" s="49">
        <v>336</v>
      </c>
      <c r="U64" s="55">
        <v>53200000</v>
      </c>
      <c r="V64" s="55">
        <v>4750000</v>
      </c>
      <c r="W64" s="62">
        <v>369</v>
      </c>
      <c r="X64" s="73">
        <v>43125</v>
      </c>
      <c r="Y64" s="62">
        <v>354</v>
      </c>
      <c r="Z64" s="36" t="s">
        <v>600</v>
      </c>
      <c r="AA64" s="65">
        <v>1536</v>
      </c>
      <c r="AB64" s="36" t="s">
        <v>602</v>
      </c>
      <c r="AC64" s="70"/>
      <c r="AD64" s="67"/>
      <c r="AE64" s="67"/>
      <c r="AF64" s="67"/>
      <c r="AG64" s="67"/>
      <c r="AH64" s="67"/>
      <c r="AI64" s="67"/>
      <c r="AJ64" s="67"/>
      <c r="AK64" s="67"/>
      <c r="AL64" s="69">
        <f t="shared" si="0"/>
        <v>53200000</v>
      </c>
      <c r="AM64" s="70" t="s">
        <v>238</v>
      </c>
      <c r="AN64" s="70" t="s">
        <v>735</v>
      </c>
      <c r="AO64" s="39">
        <v>1349</v>
      </c>
      <c r="AP64" s="70" t="s">
        <v>736</v>
      </c>
      <c r="AQ64" s="34" t="s">
        <v>241</v>
      </c>
      <c r="AR64" s="34" t="s">
        <v>229</v>
      </c>
      <c r="AS64" s="32"/>
      <c r="AT64" s="4"/>
      <c r="AU64" s="4"/>
      <c r="AV64" s="4"/>
      <c r="AW64" s="4"/>
      <c r="AX64" s="4"/>
      <c r="AY64" s="4"/>
      <c r="AZ64" s="4"/>
      <c r="BA64" s="4"/>
      <c r="BB64" s="4"/>
      <c r="BC64" s="4"/>
      <c r="BD64" s="4"/>
      <c r="BE64" s="4"/>
      <c r="BF64" s="4"/>
      <c r="BG64" s="4"/>
      <c r="BH64" s="4"/>
      <c r="BI64" s="4"/>
      <c r="BJ64" s="4"/>
      <c r="BK64" s="4"/>
      <c r="BL64" s="4"/>
      <c r="BM64" s="4"/>
    </row>
    <row r="65" spans="1:65">
      <c r="A65" s="32" t="s">
        <v>1388</v>
      </c>
      <c r="B65" s="32" t="s">
        <v>214</v>
      </c>
      <c r="C65" s="32" t="s">
        <v>30</v>
      </c>
      <c r="D65" s="32" t="s">
        <v>1390</v>
      </c>
      <c r="E65" s="40" t="s">
        <v>1392</v>
      </c>
      <c r="F65" s="32" t="s">
        <v>217</v>
      </c>
      <c r="G65" s="32">
        <v>1013632899</v>
      </c>
      <c r="H65" s="114"/>
      <c r="I65" s="32"/>
      <c r="J65" s="32"/>
      <c r="K65" s="32"/>
      <c r="L65" s="114" t="s">
        <v>1395</v>
      </c>
      <c r="M65" s="32" t="s">
        <v>237</v>
      </c>
      <c r="N65" s="32">
        <v>19421081</v>
      </c>
      <c r="O65" s="36">
        <v>43291</v>
      </c>
      <c r="P65" s="114" t="s">
        <v>1398</v>
      </c>
      <c r="Q65" s="36">
        <v>43125</v>
      </c>
      <c r="R65" s="36">
        <v>43125</v>
      </c>
      <c r="S65" s="73">
        <v>43465</v>
      </c>
      <c r="T65" s="32">
        <v>336</v>
      </c>
      <c r="U65" s="67">
        <v>53200000</v>
      </c>
      <c r="V65" s="55">
        <v>4750000</v>
      </c>
      <c r="W65" s="62">
        <v>389</v>
      </c>
      <c r="X65" s="73">
        <v>43125</v>
      </c>
      <c r="Y65" s="62">
        <v>356</v>
      </c>
      <c r="Z65" s="36" t="s">
        <v>600</v>
      </c>
      <c r="AA65" s="65">
        <v>1536</v>
      </c>
      <c r="AB65" s="36" t="s">
        <v>602</v>
      </c>
      <c r="AC65" s="70"/>
      <c r="AD65" s="67"/>
      <c r="AE65" s="67"/>
      <c r="AF65" s="67"/>
      <c r="AG65" s="67"/>
      <c r="AH65" s="67"/>
      <c r="AI65" s="67"/>
      <c r="AJ65" s="67"/>
      <c r="AK65" s="67"/>
      <c r="AL65" s="69">
        <f t="shared" si="0"/>
        <v>53200000</v>
      </c>
      <c r="AM65" s="70" t="s">
        <v>238</v>
      </c>
      <c r="AN65" s="70" t="s">
        <v>735</v>
      </c>
      <c r="AO65" s="39">
        <v>1349</v>
      </c>
      <c r="AP65" s="70" t="s">
        <v>736</v>
      </c>
      <c r="AQ65" s="36" t="s">
        <v>241</v>
      </c>
      <c r="AR65" s="36" t="s">
        <v>229</v>
      </c>
      <c r="AS65" s="32"/>
      <c r="AT65" s="4"/>
      <c r="AU65" s="4"/>
      <c r="AV65" s="4"/>
      <c r="AW65" s="4"/>
      <c r="AX65" s="4"/>
      <c r="AY65" s="4"/>
      <c r="AZ65" s="4"/>
      <c r="BA65" s="4"/>
      <c r="BB65" s="4"/>
      <c r="BC65" s="4"/>
      <c r="BD65" s="4"/>
      <c r="BE65" s="4"/>
      <c r="BF65" s="4"/>
      <c r="BG65" s="4"/>
      <c r="BH65" s="4"/>
      <c r="BI65" s="4"/>
      <c r="BJ65" s="4"/>
      <c r="BK65" s="4"/>
      <c r="BL65" s="4"/>
      <c r="BM65" s="4"/>
    </row>
    <row r="66" spans="1:65">
      <c r="A66" s="32" t="s">
        <v>1410</v>
      </c>
      <c r="B66" s="32" t="s">
        <v>214</v>
      </c>
      <c r="C66" s="32" t="s">
        <v>30</v>
      </c>
      <c r="D66" s="32" t="s">
        <v>1413</v>
      </c>
      <c r="E66" s="40" t="s">
        <v>1415</v>
      </c>
      <c r="F66" s="36" t="s">
        <v>217</v>
      </c>
      <c r="G66" s="49">
        <v>1018471810</v>
      </c>
      <c r="H66" s="47"/>
      <c r="I66" s="49"/>
      <c r="J66" s="49"/>
      <c r="K66" s="49"/>
      <c r="L66" s="35" t="s">
        <v>1418</v>
      </c>
      <c r="M66" s="34" t="s">
        <v>237</v>
      </c>
      <c r="N66" s="34">
        <v>52363835</v>
      </c>
      <c r="O66" s="36">
        <v>43273</v>
      </c>
      <c r="P66" s="35" t="s">
        <v>1421</v>
      </c>
      <c r="Q66" s="36">
        <v>43124</v>
      </c>
      <c r="R66" s="36">
        <v>43125</v>
      </c>
      <c r="S66" s="73">
        <v>43465</v>
      </c>
      <c r="T66" s="32">
        <v>336</v>
      </c>
      <c r="U66" s="67">
        <v>53200000</v>
      </c>
      <c r="V66" s="55">
        <v>4750000</v>
      </c>
      <c r="W66" s="62">
        <v>395</v>
      </c>
      <c r="X66" s="73">
        <v>43125</v>
      </c>
      <c r="Y66" s="62">
        <v>347</v>
      </c>
      <c r="Z66" s="36" t="s">
        <v>600</v>
      </c>
      <c r="AA66" s="65">
        <v>1536</v>
      </c>
      <c r="AB66" s="36" t="s">
        <v>602</v>
      </c>
      <c r="AC66" s="70"/>
      <c r="AD66" s="67"/>
      <c r="AE66" s="67"/>
      <c r="AF66" s="67"/>
      <c r="AG66" s="67"/>
      <c r="AH66" s="67"/>
      <c r="AI66" s="67"/>
      <c r="AJ66" s="67"/>
      <c r="AK66" s="67"/>
      <c r="AL66" s="69">
        <f t="shared" si="0"/>
        <v>53200000</v>
      </c>
      <c r="AM66" s="70" t="s">
        <v>238</v>
      </c>
      <c r="AN66" s="70" t="s">
        <v>735</v>
      </c>
      <c r="AO66" s="39">
        <v>1349</v>
      </c>
      <c r="AP66" s="70" t="s">
        <v>736</v>
      </c>
      <c r="AQ66" s="36" t="s">
        <v>241</v>
      </c>
      <c r="AR66" s="36" t="s">
        <v>229</v>
      </c>
      <c r="AS66" s="32"/>
      <c r="AT66" s="4"/>
      <c r="AU66" s="4"/>
      <c r="AV66" s="4"/>
      <c r="AW66" s="4"/>
      <c r="AX66" s="4"/>
      <c r="AY66" s="4"/>
      <c r="AZ66" s="4"/>
      <c r="BA66" s="4"/>
      <c r="BB66" s="4"/>
      <c r="BC66" s="4"/>
      <c r="BD66" s="4"/>
      <c r="BE66" s="4"/>
      <c r="BF66" s="4"/>
      <c r="BG66" s="4"/>
      <c r="BH66" s="4"/>
      <c r="BI66" s="4"/>
      <c r="BJ66" s="4"/>
      <c r="BK66" s="4"/>
      <c r="BL66" s="4"/>
      <c r="BM66" s="4"/>
    </row>
    <row r="67" spans="1:65">
      <c r="A67" s="32" t="s">
        <v>1434</v>
      </c>
      <c r="B67" s="32" t="s">
        <v>214</v>
      </c>
      <c r="C67" s="32" t="s">
        <v>30</v>
      </c>
      <c r="D67" s="32" t="s">
        <v>1436</v>
      </c>
      <c r="E67" s="40" t="s">
        <v>1437</v>
      </c>
      <c r="F67" s="36" t="s">
        <v>217</v>
      </c>
      <c r="G67" s="49">
        <v>1030553003</v>
      </c>
      <c r="H67" s="47"/>
      <c r="I67" s="49"/>
      <c r="J67" s="49"/>
      <c r="K67" s="49"/>
      <c r="L67" s="35"/>
      <c r="M67" s="34"/>
      <c r="N67" s="34"/>
      <c r="O67" s="34"/>
      <c r="P67" s="35" t="s">
        <v>1314</v>
      </c>
      <c r="Q67" s="36">
        <v>43124</v>
      </c>
      <c r="R67" s="36">
        <v>43125</v>
      </c>
      <c r="S67" s="73">
        <v>43465</v>
      </c>
      <c r="T67" s="32">
        <v>336</v>
      </c>
      <c r="U67" s="67">
        <v>53200000</v>
      </c>
      <c r="V67" s="55">
        <v>4750000</v>
      </c>
      <c r="W67" s="62">
        <v>397</v>
      </c>
      <c r="X67" s="73">
        <v>43125</v>
      </c>
      <c r="Y67" s="62">
        <v>346</v>
      </c>
      <c r="Z67" s="36" t="s">
        <v>600</v>
      </c>
      <c r="AA67" s="65">
        <v>1536</v>
      </c>
      <c r="AB67" s="36" t="s">
        <v>602</v>
      </c>
      <c r="AC67" s="70"/>
      <c r="AD67" s="67"/>
      <c r="AE67" s="67"/>
      <c r="AF67" s="67"/>
      <c r="AG67" s="67"/>
      <c r="AH67" s="67"/>
      <c r="AI67" s="67"/>
      <c r="AJ67" s="67"/>
      <c r="AK67" s="67"/>
      <c r="AL67" s="69">
        <f t="shared" si="0"/>
        <v>53200000</v>
      </c>
      <c r="AM67" s="70" t="s">
        <v>238</v>
      </c>
      <c r="AN67" s="70" t="s">
        <v>735</v>
      </c>
      <c r="AO67" s="39">
        <v>1349</v>
      </c>
      <c r="AP67" s="70" t="s">
        <v>736</v>
      </c>
      <c r="AQ67" s="36" t="s">
        <v>241</v>
      </c>
      <c r="AR67" s="36" t="s">
        <v>229</v>
      </c>
      <c r="AS67" s="32"/>
      <c r="AT67" s="4"/>
      <c r="AU67" s="4"/>
      <c r="AV67" s="4"/>
      <c r="AW67" s="4"/>
      <c r="AX67" s="4"/>
      <c r="AY67" s="4"/>
      <c r="AZ67" s="4"/>
      <c r="BA67" s="4"/>
      <c r="BB67" s="4"/>
      <c r="BC67" s="4"/>
      <c r="BD67" s="4"/>
      <c r="BE67" s="4"/>
      <c r="BF67" s="4"/>
      <c r="BG67" s="4"/>
      <c r="BH67" s="4"/>
      <c r="BI67" s="4"/>
      <c r="BJ67" s="4"/>
      <c r="BK67" s="4"/>
      <c r="BL67" s="4"/>
      <c r="BM67" s="4"/>
    </row>
    <row r="68" spans="1:65">
      <c r="A68" s="32" t="s">
        <v>1446</v>
      </c>
      <c r="B68" s="32" t="s">
        <v>214</v>
      </c>
      <c r="C68" s="32" t="s">
        <v>30</v>
      </c>
      <c r="D68" s="32" t="s">
        <v>1447</v>
      </c>
      <c r="E68" s="40" t="s">
        <v>609</v>
      </c>
      <c r="F68" s="36" t="s">
        <v>217</v>
      </c>
      <c r="G68" s="49">
        <v>4207517</v>
      </c>
      <c r="H68" s="47"/>
      <c r="I68" s="49"/>
      <c r="J68" s="49"/>
      <c r="K68" s="49"/>
      <c r="L68" s="35"/>
      <c r="M68" s="34"/>
      <c r="N68" s="34"/>
      <c r="O68" s="34"/>
      <c r="P68" s="35" t="s">
        <v>1314</v>
      </c>
      <c r="Q68" s="36">
        <v>43125</v>
      </c>
      <c r="R68" s="36">
        <v>43125</v>
      </c>
      <c r="S68" s="73">
        <v>43465</v>
      </c>
      <c r="T68" s="32">
        <v>336</v>
      </c>
      <c r="U68" s="67">
        <v>53200000</v>
      </c>
      <c r="V68" s="55">
        <v>4750000</v>
      </c>
      <c r="W68" s="62">
        <v>393</v>
      </c>
      <c r="X68" s="73">
        <v>43125</v>
      </c>
      <c r="Y68" s="62">
        <v>359</v>
      </c>
      <c r="Z68" s="36" t="s">
        <v>600</v>
      </c>
      <c r="AA68" s="65">
        <v>1536</v>
      </c>
      <c r="AB68" s="36" t="s">
        <v>602</v>
      </c>
      <c r="AC68" s="70"/>
      <c r="AD68" s="67"/>
      <c r="AE68" s="67"/>
      <c r="AF68" s="67"/>
      <c r="AG68" s="67"/>
      <c r="AH68" s="67"/>
      <c r="AI68" s="67"/>
      <c r="AJ68" s="67"/>
      <c r="AK68" s="67"/>
      <c r="AL68" s="69">
        <f t="shared" si="0"/>
        <v>53200000</v>
      </c>
      <c r="AM68" s="70" t="s">
        <v>238</v>
      </c>
      <c r="AN68" s="70" t="s">
        <v>735</v>
      </c>
      <c r="AO68" s="39">
        <v>1349</v>
      </c>
      <c r="AP68" s="70" t="s">
        <v>736</v>
      </c>
      <c r="AQ68" s="34" t="s">
        <v>241</v>
      </c>
      <c r="AR68" s="34" t="s">
        <v>229</v>
      </c>
      <c r="AS68" s="32"/>
      <c r="AT68" s="4"/>
      <c r="AU68" s="4"/>
      <c r="AV68" s="4"/>
      <c r="AW68" s="4"/>
      <c r="AX68" s="4"/>
      <c r="AY68" s="4"/>
      <c r="AZ68" s="4"/>
      <c r="BA68" s="4"/>
      <c r="BB68" s="4"/>
      <c r="BC68" s="4"/>
      <c r="BD68" s="4"/>
      <c r="BE68" s="4"/>
      <c r="BF68" s="4"/>
      <c r="BG68" s="4"/>
      <c r="BH68" s="4"/>
      <c r="BI68" s="4"/>
      <c r="BJ68" s="4"/>
      <c r="BK68" s="4"/>
      <c r="BL68" s="4"/>
      <c r="BM68" s="4"/>
    </row>
    <row r="69" spans="1:65">
      <c r="A69" s="48" t="s">
        <v>1451</v>
      </c>
      <c r="B69" s="48" t="s">
        <v>138</v>
      </c>
      <c r="C69" s="50"/>
      <c r="D69" s="51"/>
      <c r="E69" s="52"/>
      <c r="F69" s="51"/>
      <c r="G69" s="54"/>
      <c r="H69" s="56"/>
      <c r="I69" s="54"/>
      <c r="J69" s="54"/>
      <c r="K69" s="54"/>
      <c r="L69" s="58"/>
      <c r="M69" s="50"/>
      <c r="N69" s="50"/>
      <c r="O69" s="50"/>
      <c r="P69" s="58"/>
      <c r="Q69" s="51"/>
      <c r="R69" s="51"/>
      <c r="S69" s="51"/>
      <c r="T69" s="54"/>
      <c r="U69" s="61"/>
      <c r="V69" s="61"/>
      <c r="W69" s="63"/>
      <c r="X69" s="64"/>
      <c r="Y69" s="63"/>
      <c r="Z69" s="58"/>
      <c r="AA69" s="66"/>
      <c r="AB69" s="50"/>
      <c r="AC69" s="68"/>
      <c r="AD69" s="61"/>
      <c r="AE69" s="61"/>
      <c r="AF69" s="61"/>
      <c r="AG69" s="61"/>
      <c r="AH69" s="61"/>
      <c r="AI69" s="61"/>
      <c r="AJ69" s="61"/>
      <c r="AK69" s="61"/>
      <c r="AL69" s="67">
        <f t="shared" si="0"/>
        <v>0</v>
      </c>
      <c r="AM69" s="51"/>
      <c r="AN69" s="51"/>
      <c r="AO69" s="51"/>
      <c r="AP69" s="51"/>
      <c r="AQ69" s="51"/>
      <c r="AR69" s="51"/>
      <c r="AS69" s="64" t="s">
        <v>138</v>
      </c>
      <c r="AT69" s="4"/>
      <c r="AU69" s="4"/>
      <c r="AV69" s="4"/>
      <c r="AW69" s="4"/>
      <c r="AX69" s="4"/>
      <c r="AY69" s="4"/>
      <c r="AZ69" s="4"/>
      <c r="BA69" s="4"/>
      <c r="BB69" s="4"/>
      <c r="BC69" s="4"/>
      <c r="BD69" s="4"/>
      <c r="BE69" s="4"/>
      <c r="BF69" s="4"/>
      <c r="BG69" s="4"/>
      <c r="BH69" s="4"/>
      <c r="BI69" s="4"/>
      <c r="BJ69" s="4"/>
      <c r="BK69" s="4"/>
      <c r="BL69" s="4"/>
      <c r="BM69" s="4"/>
    </row>
    <row r="70" spans="1:65">
      <c r="A70" s="32" t="s">
        <v>1453</v>
      </c>
      <c r="B70" s="32" t="s">
        <v>214</v>
      </c>
      <c r="C70" s="32" t="s">
        <v>30</v>
      </c>
      <c r="D70" s="32" t="s">
        <v>1454</v>
      </c>
      <c r="E70" s="40" t="s">
        <v>1455</v>
      </c>
      <c r="F70" s="36" t="s">
        <v>217</v>
      </c>
      <c r="G70" s="49">
        <v>1031151232</v>
      </c>
      <c r="H70" s="47"/>
      <c r="I70" s="49"/>
      <c r="J70" s="49"/>
      <c r="K70" s="49"/>
      <c r="L70" s="35"/>
      <c r="M70" s="34"/>
      <c r="N70" s="34"/>
      <c r="O70" s="34"/>
      <c r="P70" s="35" t="s">
        <v>1314</v>
      </c>
      <c r="Q70" s="36">
        <v>43124</v>
      </c>
      <c r="R70" s="36">
        <v>43126</v>
      </c>
      <c r="S70" s="73">
        <v>43465</v>
      </c>
      <c r="T70" s="32">
        <v>335</v>
      </c>
      <c r="U70" s="67">
        <v>53041667</v>
      </c>
      <c r="V70" s="55">
        <v>4750000.0298507465</v>
      </c>
      <c r="W70" s="62">
        <v>429</v>
      </c>
      <c r="X70" s="73">
        <v>43126</v>
      </c>
      <c r="Y70" s="62">
        <v>350</v>
      </c>
      <c r="Z70" s="36" t="s">
        <v>600</v>
      </c>
      <c r="AA70" s="65">
        <v>1536</v>
      </c>
      <c r="AB70" s="36" t="s">
        <v>602</v>
      </c>
      <c r="AC70" s="70"/>
      <c r="AD70" s="67"/>
      <c r="AE70" s="67"/>
      <c r="AF70" s="67"/>
      <c r="AG70" s="67"/>
      <c r="AH70" s="67"/>
      <c r="AI70" s="67"/>
      <c r="AJ70" s="67"/>
      <c r="AK70" s="67"/>
      <c r="AL70" s="69">
        <f t="shared" si="0"/>
        <v>53041667</v>
      </c>
      <c r="AM70" s="70" t="s">
        <v>238</v>
      </c>
      <c r="AN70" s="70" t="s">
        <v>735</v>
      </c>
      <c r="AO70" s="39">
        <v>1349</v>
      </c>
      <c r="AP70" s="70" t="s">
        <v>736</v>
      </c>
      <c r="AQ70" s="34" t="s">
        <v>241</v>
      </c>
      <c r="AR70" s="34" t="s">
        <v>229</v>
      </c>
      <c r="AS70" s="32"/>
      <c r="AT70" s="4"/>
      <c r="AU70" s="4"/>
      <c r="AV70" s="4"/>
      <c r="AW70" s="4"/>
      <c r="AX70" s="4"/>
      <c r="AY70" s="4"/>
      <c r="AZ70" s="4"/>
      <c r="BA70" s="4"/>
      <c r="BB70" s="4"/>
      <c r="BC70" s="4"/>
      <c r="BD70" s="4"/>
      <c r="BE70" s="4"/>
      <c r="BF70" s="4"/>
      <c r="BG70" s="4"/>
      <c r="BH70" s="4"/>
      <c r="BI70" s="4"/>
      <c r="BJ70" s="4"/>
      <c r="BK70" s="4"/>
      <c r="BL70" s="4"/>
      <c r="BM70" s="4"/>
    </row>
    <row r="71" spans="1:65">
      <c r="A71" s="32" t="s">
        <v>1457</v>
      </c>
      <c r="B71" s="32" t="s">
        <v>214</v>
      </c>
      <c r="C71" s="32" t="s">
        <v>30</v>
      </c>
      <c r="D71" s="32" t="s">
        <v>1458</v>
      </c>
      <c r="E71" s="40" t="s">
        <v>1459</v>
      </c>
      <c r="F71" s="36" t="s">
        <v>217</v>
      </c>
      <c r="G71" s="49">
        <v>52363861</v>
      </c>
      <c r="H71" s="47"/>
      <c r="I71" s="49"/>
      <c r="J71" s="49"/>
      <c r="K71" s="49"/>
      <c r="L71" s="119"/>
      <c r="M71" s="36"/>
      <c r="N71" s="36"/>
      <c r="O71" s="36"/>
      <c r="P71" s="119" t="s">
        <v>1460</v>
      </c>
      <c r="Q71" s="36">
        <v>43126</v>
      </c>
      <c r="R71" s="36">
        <v>43126</v>
      </c>
      <c r="S71" s="73">
        <v>43465</v>
      </c>
      <c r="T71" s="32">
        <v>335</v>
      </c>
      <c r="U71" s="67">
        <v>53041667</v>
      </c>
      <c r="V71" s="55">
        <v>4750000.0298507465</v>
      </c>
      <c r="W71" s="62">
        <v>404</v>
      </c>
      <c r="X71" s="73">
        <v>43126</v>
      </c>
      <c r="Y71" s="62">
        <v>353</v>
      </c>
      <c r="Z71" s="36" t="s">
        <v>600</v>
      </c>
      <c r="AA71" s="65">
        <v>1536</v>
      </c>
      <c r="AB71" s="36" t="s">
        <v>602</v>
      </c>
      <c r="AC71" s="70"/>
      <c r="AD71" s="67"/>
      <c r="AE71" s="67"/>
      <c r="AF71" s="67"/>
      <c r="AG71" s="67"/>
      <c r="AH71" s="67"/>
      <c r="AI71" s="67"/>
      <c r="AJ71" s="67"/>
      <c r="AK71" s="67"/>
      <c r="AL71" s="69">
        <f t="shared" si="0"/>
        <v>53041667</v>
      </c>
      <c r="AM71" s="70" t="s">
        <v>238</v>
      </c>
      <c r="AN71" s="70" t="s">
        <v>735</v>
      </c>
      <c r="AO71" s="39">
        <v>1349</v>
      </c>
      <c r="AP71" s="70" t="s">
        <v>736</v>
      </c>
      <c r="AQ71" s="34" t="s">
        <v>241</v>
      </c>
      <c r="AR71" s="34" t="s">
        <v>229</v>
      </c>
      <c r="AS71" s="32"/>
      <c r="AT71" s="4"/>
      <c r="AU71" s="4"/>
      <c r="AV71" s="4"/>
      <c r="AW71" s="4"/>
      <c r="AX71" s="4"/>
      <c r="AY71" s="4"/>
      <c r="AZ71" s="4"/>
      <c r="BA71" s="4"/>
      <c r="BB71" s="4"/>
      <c r="BC71" s="4"/>
      <c r="BD71" s="4"/>
      <c r="BE71" s="4"/>
      <c r="BF71" s="4"/>
      <c r="BG71" s="4"/>
      <c r="BH71" s="4"/>
      <c r="BI71" s="4"/>
      <c r="BJ71" s="4"/>
      <c r="BK71" s="4"/>
      <c r="BL71" s="4"/>
      <c r="BM71" s="4"/>
    </row>
    <row r="72" spans="1:65">
      <c r="A72" s="48" t="s">
        <v>1462</v>
      </c>
      <c r="B72" s="48" t="s">
        <v>138</v>
      </c>
      <c r="C72" s="50"/>
      <c r="D72" s="51"/>
      <c r="E72" s="52"/>
      <c r="F72" s="51"/>
      <c r="G72" s="54"/>
      <c r="H72" s="56"/>
      <c r="I72" s="54"/>
      <c r="J72" s="54"/>
      <c r="K72" s="54"/>
      <c r="L72" s="58"/>
      <c r="M72" s="50"/>
      <c r="N72" s="50"/>
      <c r="O72" s="50"/>
      <c r="P72" s="58"/>
      <c r="Q72" s="51"/>
      <c r="R72" s="51"/>
      <c r="S72" s="51"/>
      <c r="T72" s="54"/>
      <c r="U72" s="61"/>
      <c r="V72" s="61"/>
      <c r="W72" s="63"/>
      <c r="X72" s="64"/>
      <c r="Y72" s="63"/>
      <c r="Z72" s="58"/>
      <c r="AA72" s="66"/>
      <c r="AB72" s="50"/>
      <c r="AC72" s="68"/>
      <c r="AD72" s="61"/>
      <c r="AE72" s="61"/>
      <c r="AF72" s="61"/>
      <c r="AG72" s="61"/>
      <c r="AH72" s="61"/>
      <c r="AI72" s="61"/>
      <c r="AJ72" s="61"/>
      <c r="AK72" s="61"/>
      <c r="AL72" s="67">
        <f t="shared" si="0"/>
        <v>0</v>
      </c>
      <c r="AM72" s="51"/>
      <c r="AN72" s="51"/>
      <c r="AO72" s="51"/>
      <c r="AP72" s="51"/>
      <c r="AQ72" s="51"/>
      <c r="AR72" s="51"/>
      <c r="AS72" s="64" t="s">
        <v>138</v>
      </c>
      <c r="AT72" s="4"/>
      <c r="AU72" s="4"/>
      <c r="AV72" s="4"/>
      <c r="AW72" s="4"/>
      <c r="AX72" s="4"/>
      <c r="AY72" s="4"/>
      <c r="AZ72" s="4"/>
      <c r="BA72" s="4"/>
      <c r="BB72" s="4"/>
      <c r="BC72" s="4"/>
      <c r="BD72" s="4"/>
      <c r="BE72" s="4"/>
      <c r="BF72" s="4"/>
      <c r="BG72" s="4"/>
      <c r="BH72" s="4"/>
      <c r="BI72" s="4"/>
      <c r="BJ72" s="4"/>
      <c r="BK72" s="4"/>
      <c r="BL72" s="4"/>
      <c r="BM72" s="4"/>
    </row>
    <row r="73" spans="1:65">
      <c r="A73" s="48" t="s">
        <v>1463</v>
      </c>
      <c r="B73" s="48" t="s">
        <v>138</v>
      </c>
      <c r="C73" s="50"/>
      <c r="D73" s="51"/>
      <c r="E73" s="52"/>
      <c r="F73" s="51"/>
      <c r="G73" s="54"/>
      <c r="H73" s="56"/>
      <c r="I73" s="54"/>
      <c r="J73" s="54"/>
      <c r="K73" s="54"/>
      <c r="L73" s="58"/>
      <c r="M73" s="50"/>
      <c r="N73" s="50"/>
      <c r="O73" s="50"/>
      <c r="P73" s="58"/>
      <c r="Q73" s="51"/>
      <c r="R73" s="51"/>
      <c r="S73" s="51"/>
      <c r="T73" s="54"/>
      <c r="U73" s="61"/>
      <c r="V73" s="61"/>
      <c r="W73" s="63"/>
      <c r="X73" s="64"/>
      <c r="Y73" s="63"/>
      <c r="Z73" s="58"/>
      <c r="AA73" s="66"/>
      <c r="AB73" s="50"/>
      <c r="AC73" s="68"/>
      <c r="AD73" s="61"/>
      <c r="AE73" s="61"/>
      <c r="AF73" s="61"/>
      <c r="AG73" s="61"/>
      <c r="AH73" s="61"/>
      <c r="AI73" s="61"/>
      <c r="AJ73" s="61"/>
      <c r="AK73" s="61"/>
      <c r="AL73" s="67">
        <f t="shared" si="0"/>
        <v>0</v>
      </c>
      <c r="AM73" s="51"/>
      <c r="AN73" s="51"/>
      <c r="AO73" s="51"/>
      <c r="AP73" s="51"/>
      <c r="AQ73" s="51"/>
      <c r="AR73" s="51"/>
      <c r="AS73" s="64" t="s">
        <v>138</v>
      </c>
      <c r="AT73" s="4"/>
      <c r="AU73" s="4"/>
      <c r="AV73" s="4"/>
      <c r="AW73" s="4"/>
      <c r="AX73" s="4"/>
      <c r="AY73" s="4"/>
      <c r="AZ73" s="4"/>
      <c r="BA73" s="4"/>
      <c r="BB73" s="4"/>
      <c r="BC73" s="4"/>
      <c r="BD73" s="4"/>
      <c r="BE73" s="4"/>
      <c r="BF73" s="4"/>
      <c r="BG73" s="4"/>
      <c r="BH73" s="4"/>
      <c r="BI73" s="4"/>
      <c r="BJ73" s="4"/>
      <c r="BK73" s="4"/>
      <c r="BL73" s="4"/>
      <c r="BM73" s="4"/>
    </row>
    <row r="74" spans="1:65">
      <c r="A74" s="48" t="s">
        <v>1465</v>
      </c>
      <c r="B74" s="48" t="s">
        <v>138</v>
      </c>
      <c r="C74" s="50"/>
      <c r="D74" s="51"/>
      <c r="E74" s="52"/>
      <c r="F74" s="51"/>
      <c r="G74" s="54"/>
      <c r="H74" s="56"/>
      <c r="I74" s="54"/>
      <c r="J74" s="54"/>
      <c r="K74" s="54"/>
      <c r="L74" s="58"/>
      <c r="M74" s="50"/>
      <c r="N74" s="50"/>
      <c r="O74" s="50"/>
      <c r="P74" s="58"/>
      <c r="Q74" s="51"/>
      <c r="R74" s="51"/>
      <c r="S74" s="51"/>
      <c r="T74" s="54"/>
      <c r="U74" s="61"/>
      <c r="V74" s="61"/>
      <c r="W74" s="63"/>
      <c r="X74" s="64"/>
      <c r="Y74" s="63"/>
      <c r="Z74" s="58"/>
      <c r="AA74" s="66"/>
      <c r="AB74" s="50"/>
      <c r="AC74" s="68"/>
      <c r="AD74" s="61"/>
      <c r="AE74" s="61"/>
      <c r="AF74" s="61"/>
      <c r="AG74" s="61"/>
      <c r="AH74" s="61"/>
      <c r="AI74" s="61"/>
      <c r="AJ74" s="61"/>
      <c r="AK74" s="61"/>
      <c r="AL74" s="67">
        <f t="shared" si="0"/>
        <v>0</v>
      </c>
      <c r="AM74" s="51"/>
      <c r="AN74" s="51"/>
      <c r="AO74" s="51"/>
      <c r="AP74" s="51"/>
      <c r="AQ74" s="51"/>
      <c r="AR74" s="51"/>
      <c r="AS74" s="64" t="s">
        <v>138</v>
      </c>
      <c r="AT74" s="4"/>
      <c r="AU74" s="4"/>
      <c r="AV74" s="4"/>
      <c r="AW74" s="4"/>
      <c r="AX74" s="4"/>
      <c r="AY74" s="4"/>
      <c r="AZ74" s="4"/>
      <c r="BA74" s="4"/>
      <c r="BB74" s="4"/>
      <c r="BC74" s="4"/>
      <c r="BD74" s="4"/>
      <c r="BE74" s="4"/>
      <c r="BF74" s="4"/>
      <c r="BG74" s="4"/>
      <c r="BH74" s="4"/>
      <c r="BI74" s="4"/>
      <c r="BJ74" s="4"/>
      <c r="BK74" s="4"/>
      <c r="BL74" s="4"/>
      <c r="BM74" s="4"/>
    </row>
    <row r="75" spans="1:65">
      <c r="A75" s="32" t="s">
        <v>1467</v>
      </c>
      <c r="B75" s="32" t="s">
        <v>214</v>
      </c>
      <c r="C75" s="32" t="s">
        <v>30</v>
      </c>
      <c r="D75" s="32" t="s">
        <v>1468</v>
      </c>
      <c r="E75" s="40" t="s">
        <v>1469</v>
      </c>
      <c r="F75" s="36" t="s">
        <v>217</v>
      </c>
      <c r="G75" s="49">
        <v>1031170465</v>
      </c>
      <c r="H75" s="47"/>
      <c r="I75" s="49"/>
      <c r="J75" s="49"/>
      <c r="K75" s="49"/>
      <c r="L75" s="35"/>
      <c r="M75" s="34"/>
      <c r="N75" s="34"/>
      <c r="O75" s="34"/>
      <c r="P75" s="35" t="s">
        <v>1470</v>
      </c>
      <c r="Q75" s="36">
        <v>43126</v>
      </c>
      <c r="R75" s="36">
        <v>43126</v>
      </c>
      <c r="S75" s="73">
        <v>43481</v>
      </c>
      <c r="T75" s="32">
        <v>335</v>
      </c>
      <c r="U75" s="67">
        <v>25125000</v>
      </c>
      <c r="V75" s="55">
        <v>2250000</v>
      </c>
      <c r="W75" s="62">
        <v>410</v>
      </c>
      <c r="X75" s="73">
        <v>43126</v>
      </c>
      <c r="Y75" s="62">
        <v>394</v>
      </c>
      <c r="Z75" s="36" t="s">
        <v>173</v>
      </c>
      <c r="AA75" s="65">
        <v>1549</v>
      </c>
      <c r="AB75" s="36" t="s">
        <v>182</v>
      </c>
      <c r="AC75" s="70"/>
      <c r="AD75" s="67"/>
      <c r="AE75" s="67"/>
      <c r="AF75" s="67"/>
      <c r="AG75" s="67"/>
      <c r="AH75" s="67"/>
      <c r="AI75" s="67"/>
      <c r="AJ75" s="67"/>
      <c r="AK75" s="67"/>
      <c r="AL75" s="69">
        <f t="shared" si="0"/>
        <v>25125000</v>
      </c>
      <c r="AM75" s="70" t="s">
        <v>383</v>
      </c>
      <c r="AN75" s="34" t="s">
        <v>432</v>
      </c>
      <c r="AO75" s="39">
        <v>1324</v>
      </c>
      <c r="AP75" s="70" t="s">
        <v>400</v>
      </c>
      <c r="AQ75" s="34" t="s">
        <v>241</v>
      </c>
      <c r="AR75" s="34" t="s">
        <v>229</v>
      </c>
      <c r="AS75" s="32" t="s">
        <v>1471</v>
      </c>
      <c r="AT75" s="4"/>
      <c r="AU75" s="4"/>
      <c r="AV75" s="4"/>
      <c r="AW75" s="4"/>
      <c r="AX75" s="4"/>
      <c r="AY75" s="4"/>
      <c r="AZ75" s="4"/>
      <c r="BA75" s="4"/>
      <c r="BB75" s="4"/>
      <c r="BC75" s="4"/>
      <c r="BD75" s="4"/>
      <c r="BE75" s="4"/>
      <c r="BF75" s="4"/>
      <c r="BG75" s="4"/>
      <c r="BH75" s="4"/>
      <c r="BI75" s="4"/>
      <c r="BJ75" s="4"/>
      <c r="BK75" s="4"/>
      <c r="BL75" s="4"/>
      <c r="BM75" s="4"/>
    </row>
    <row r="76" spans="1:65">
      <c r="A76" s="32" t="s">
        <v>1473</v>
      </c>
      <c r="B76" s="32" t="s">
        <v>214</v>
      </c>
      <c r="C76" s="32" t="s">
        <v>30</v>
      </c>
      <c r="D76" s="32" t="s">
        <v>1474</v>
      </c>
      <c r="E76" s="40" t="s">
        <v>1475</v>
      </c>
      <c r="F76" s="36" t="s">
        <v>217</v>
      </c>
      <c r="G76" s="49">
        <v>1023896385</v>
      </c>
      <c r="H76" s="47"/>
      <c r="I76" s="49"/>
      <c r="J76" s="49"/>
      <c r="K76" s="49"/>
      <c r="L76" s="35"/>
      <c r="M76" s="34"/>
      <c r="N76" s="34"/>
      <c r="O76" s="34"/>
      <c r="P76" s="35" t="s">
        <v>1470</v>
      </c>
      <c r="Q76" s="36">
        <v>43126</v>
      </c>
      <c r="R76" s="36">
        <v>43126</v>
      </c>
      <c r="S76" s="73">
        <v>43465</v>
      </c>
      <c r="T76" s="32">
        <v>335</v>
      </c>
      <c r="U76" s="67">
        <v>25125000</v>
      </c>
      <c r="V76" s="55">
        <v>2250000</v>
      </c>
      <c r="W76" s="62">
        <v>415</v>
      </c>
      <c r="X76" s="73">
        <v>43126</v>
      </c>
      <c r="Y76" s="62">
        <v>395</v>
      </c>
      <c r="Z76" s="36" t="s">
        <v>173</v>
      </c>
      <c r="AA76" s="65">
        <v>1549</v>
      </c>
      <c r="AB76" s="36" t="s">
        <v>182</v>
      </c>
      <c r="AC76" s="70"/>
      <c r="AD76" s="67"/>
      <c r="AE76" s="67"/>
      <c r="AF76" s="67"/>
      <c r="AG76" s="67"/>
      <c r="AH76" s="67"/>
      <c r="AI76" s="67"/>
      <c r="AJ76" s="67"/>
      <c r="AK76" s="67"/>
      <c r="AL76" s="69">
        <f t="shared" si="0"/>
        <v>25125000</v>
      </c>
      <c r="AM76" s="70" t="s">
        <v>383</v>
      </c>
      <c r="AN76" s="70" t="s">
        <v>432</v>
      </c>
      <c r="AO76" s="39">
        <v>1324</v>
      </c>
      <c r="AP76" s="70" t="s">
        <v>400</v>
      </c>
      <c r="AQ76" s="34" t="s">
        <v>241</v>
      </c>
      <c r="AR76" s="34" t="s">
        <v>229</v>
      </c>
      <c r="AS76" s="32"/>
      <c r="AT76" s="4"/>
      <c r="AU76" s="4"/>
      <c r="AV76" s="4"/>
      <c r="AW76" s="4"/>
      <c r="AX76" s="4"/>
      <c r="AY76" s="4"/>
      <c r="AZ76" s="4"/>
      <c r="BA76" s="4"/>
      <c r="BB76" s="4"/>
      <c r="BC76" s="4"/>
      <c r="BD76" s="4"/>
      <c r="BE76" s="4"/>
      <c r="BF76" s="4"/>
      <c r="BG76" s="4"/>
      <c r="BH76" s="4"/>
      <c r="BI76" s="4"/>
      <c r="BJ76" s="4"/>
      <c r="BK76" s="4"/>
      <c r="BL76" s="4"/>
      <c r="BM76" s="4"/>
    </row>
    <row r="77" spans="1:65">
      <c r="A77" s="32" t="s">
        <v>1476</v>
      </c>
      <c r="B77" s="32" t="s">
        <v>214</v>
      </c>
      <c r="C77" s="32" t="s">
        <v>30</v>
      </c>
      <c r="D77" s="32" t="s">
        <v>1478</v>
      </c>
      <c r="E77" s="40" t="s">
        <v>1479</v>
      </c>
      <c r="F77" s="36" t="s">
        <v>217</v>
      </c>
      <c r="G77" s="49">
        <v>74323074</v>
      </c>
      <c r="H77" s="47"/>
      <c r="I77" s="49"/>
      <c r="J77" s="49"/>
      <c r="K77" s="49"/>
      <c r="L77" s="35"/>
      <c r="M77" s="34"/>
      <c r="N77" s="34"/>
      <c r="O77" s="34"/>
      <c r="P77" s="35" t="s">
        <v>1480</v>
      </c>
      <c r="Q77" s="36">
        <v>43122</v>
      </c>
      <c r="R77" s="36">
        <v>43125</v>
      </c>
      <c r="S77" s="73">
        <v>43465</v>
      </c>
      <c r="T77" s="32">
        <v>336</v>
      </c>
      <c r="U77" s="67">
        <v>53760000</v>
      </c>
      <c r="V77" s="55">
        <v>4800000</v>
      </c>
      <c r="W77" s="62">
        <v>376</v>
      </c>
      <c r="X77" s="73">
        <v>43125</v>
      </c>
      <c r="Y77" s="62">
        <v>376</v>
      </c>
      <c r="Z77" s="36" t="s">
        <v>173</v>
      </c>
      <c r="AA77" s="65">
        <v>1549</v>
      </c>
      <c r="AB77" s="36" t="s">
        <v>182</v>
      </c>
      <c r="AC77" s="70"/>
      <c r="AD77" s="67"/>
      <c r="AE77" s="67"/>
      <c r="AF77" s="67"/>
      <c r="AG77" s="67"/>
      <c r="AH77" s="67"/>
      <c r="AI77" s="67"/>
      <c r="AJ77" s="67"/>
      <c r="AK77" s="67"/>
      <c r="AL77" s="69">
        <f t="shared" si="0"/>
        <v>53760000</v>
      </c>
      <c r="AM77" s="70" t="s">
        <v>238</v>
      </c>
      <c r="AN77" s="70" t="s">
        <v>622</v>
      </c>
      <c r="AO77" s="39">
        <v>1335</v>
      </c>
      <c r="AP77" s="70" t="s">
        <v>624</v>
      </c>
      <c r="AQ77" s="34" t="s">
        <v>241</v>
      </c>
      <c r="AR77" s="34" t="s">
        <v>229</v>
      </c>
      <c r="AS77" s="32"/>
      <c r="AT77" s="4"/>
      <c r="AU77" s="4"/>
      <c r="AV77" s="4"/>
      <c r="AW77" s="4"/>
      <c r="AX77" s="4"/>
      <c r="AY77" s="4"/>
      <c r="AZ77" s="4"/>
      <c r="BA77" s="4"/>
      <c r="BB77" s="4"/>
      <c r="BC77" s="4"/>
      <c r="BD77" s="4"/>
      <c r="BE77" s="4"/>
      <c r="BF77" s="4"/>
      <c r="BG77" s="4"/>
      <c r="BH77" s="4"/>
      <c r="BI77" s="4"/>
      <c r="BJ77" s="4"/>
      <c r="BK77" s="4"/>
      <c r="BL77" s="4"/>
      <c r="BM77" s="4"/>
    </row>
    <row r="78" spans="1:65">
      <c r="A78" s="32" t="s">
        <v>1482</v>
      </c>
      <c r="B78" s="32" t="s">
        <v>214</v>
      </c>
      <c r="C78" s="32" t="s">
        <v>30</v>
      </c>
      <c r="D78" s="32" t="s">
        <v>1485</v>
      </c>
      <c r="E78" s="40" t="s">
        <v>1486</v>
      </c>
      <c r="F78" s="36" t="s">
        <v>217</v>
      </c>
      <c r="G78" s="49">
        <v>52009183</v>
      </c>
      <c r="H78" s="47"/>
      <c r="I78" s="49"/>
      <c r="J78" s="49"/>
      <c r="K78" s="49"/>
      <c r="L78" s="35"/>
      <c r="M78" s="34"/>
      <c r="N78" s="34"/>
      <c r="O78" s="34"/>
      <c r="P78" s="35" t="s">
        <v>1480</v>
      </c>
      <c r="Q78" s="36">
        <v>43123</v>
      </c>
      <c r="R78" s="36">
        <v>43140</v>
      </c>
      <c r="S78" s="73">
        <v>43480</v>
      </c>
      <c r="T78" s="32">
        <v>338</v>
      </c>
      <c r="U78" s="67">
        <v>54080000</v>
      </c>
      <c r="V78" s="55">
        <v>4800000</v>
      </c>
      <c r="W78" s="62">
        <v>344</v>
      </c>
      <c r="X78" s="73">
        <v>43123</v>
      </c>
      <c r="Y78" s="62">
        <v>385</v>
      </c>
      <c r="Z78" s="36" t="s">
        <v>173</v>
      </c>
      <c r="AA78" s="65">
        <v>1549</v>
      </c>
      <c r="AB78" s="36" t="s">
        <v>182</v>
      </c>
      <c r="AC78" s="70"/>
      <c r="AD78" s="67"/>
      <c r="AE78" s="67"/>
      <c r="AF78" s="67"/>
      <c r="AG78" s="67"/>
      <c r="AH78" s="67"/>
      <c r="AI78" s="67"/>
      <c r="AJ78" s="67"/>
      <c r="AK78" s="67"/>
      <c r="AL78" s="69">
        <f t="shared" si="0"/>
        <v>54080000</v>
      </c>
      <c r="AM78" s="70" t="s">
        <v>238</v>
      </c>
      <c r="AN78" s="70" t="s">
        <v>641</v>
      </c>
      <c r="AO78" s="39">
        <v>1335</v>
      </c>
      <c r="AP78" s="70" t="s">
        <v>624</v>
      </c>
      <c r="AQ78" s="34" t="s">
        <v>241</v>
      </c>
      <c r="AR78" s="34" t="s">
        <v>229</v>
      </c>
      <c r="AS78" s="32"/>
      <c r="AT78" s="4"/>
      <c r="AU78" s="4"/>
      <c r="AV78" s="4"/>
      <c r="AW78" s="4"/>
      <c r="AX78" s="4"/>
      <c r="AY78" s="4"/>
      <c r="AZ78" s="4"/>
      <c r="BA78" s="4"/>
      <c r="BB78" s="4"/>
      <c r="BC78" s="4"/>
      <c r="BD78" s="4"/>
      <c r="BE78" s="4"/>
      <c r="BF78" s="4"/>
      <c r="BG78" s="4"/>
      <c r="BH78" s="4"/>
      <c r="BI78" s="4"/>
      <c r="BJ78" s="4"/>
      <c r="BK78" s="4"/>
      <c r="BL78" s="4"/>
      <c r="BM78" s="4"/>
    </row>
    <row r="79" spans="1:65">
      <c r="A79" s="32" t="s">
        <v>1489</v>
      </c>
      <c r="B79" s="32" t="s">
        <v>214</v>
      </c>
      <c r="C79" s="32" t="s">
        <v>30</v>
      </c>
      <c r="D79" s="32" t="s">
        <v>1490</v>
      </c>
      <c r="E79" s="40" t="s">
        <v>1492</v>
      </c>
      <c r="F79" s="36" t="s">
        <v>217</v>
      </c>
      <c r="G79" s="49">
        <v>19444653</v>
      </c>
      <c r="H79" s="47"/>
      <c r="I79" s="49"/>
      <c r="J79" s="49"/>
      <c r="K79" s="49"/>
      <c r="L79" s="35"/>
      <c r="M79" s="34"/>
      <c r="N79" s="34"/>
      <c r="O79" s="34"/>
      <c r="P79" s="35" t="s">
        <v>1480</v>
      </c>
      <c r="Q79" s="36">
        <v>43125</v>
      </c>
      <c r="R79" s="36">
        <v>43140</v>
      </c>
      <c r="S79" s="73">
        <v>43479</v>
      </c>
      <c r="T79" s="32">
        <v>335</v>
      </c>
      <c r="U79" s="67">
        <v>53600000</v>
      </c>
      <c r="V79" s="55">
        <v>4800000</v>
      </c>
      <c r="W79" s="62">
        <v>386</v>
      </c>
      <c r="X79" s="73">
        <v>43125</v>
      </c>
      <c r="Y79" s="62">
        <v>386</v>
      </c>
      <c r="Z79" s="36" t="s">
        <v>173</v>
      </c>
      <c r="AA79" s="65">
        <v>1549</v>
      </c>
      <c r="AB79" s="36" t="s">
        <v>182</v>
      </c>
      <c r="AC79" s="70"/>
      <c r="AD79" s="67"/>
      <c r="AE79" s="67"/>
      <c r="AF79" s="67"/>
      <c r="AG79" s="67"/>
      <c r="AH79" s="67"/>
      <c r="AI79" s="67"/>
      <c r="AJ79" s="67"/>
      <c r="AK79" s="67"/>
      <c r="AL79" s="69">
        <f t="shared" si="0"/>
        <v>53600000</v>
      </c>
      <c r="AM79" s="70" t="s">
        <v>238</v>
      </c>
      <c r="AN79" s="70" t="s">
        <v>641</v>
      </c>
      <c r="AO79" s="39">
        <v>1335</v>
      </c>
      <c r="AP79" s="70" t="s">
        <v>624</v>
      </c>
      <c r="AQ79" s="34" t="s">
        <v>241</v>
      </c>
      <c r="AR79" s="34" t="s">
        <v>229</v>
      </c>
      <c r="AS79" s="32"/>
      <c r="AT79" s="4"/>
      <c r="AU79" s="4"/>
      <c r="AV79" s="4"/>
      <c r="AW79" s="4"/>
      <c r="AX79" s="4"/>
      <c r="AY79" s="4"/>
      <c r="AZ79" s="4"/>
      <c r="BA79" s="4"/>
      <c r="BB79" s="4"/>
      <c r="BC79" s="4"/>
      <c r="BD79" s="4"/>
      <c r="BE79" s="4"/>
      <c r="BF79" s="4"/>
      <c r="BG79" s="4"/>
      <c r="BH79" s="4"/>
      <c r="BI79" s="4"/>
      <c r="BJ79" s="4"/>
      <c r="BK79" s="4"/>
      <c r="BL79" s="4"/>
      <c r="BM79" s="4"/>
    </row>
    <row r="80" spans="1:65">
      <c r="A80" s="32" t="s">
        <v>1494</v>
      </c>
      <c r="B80" s="32" t="s">
        <v>214</v>
      </c>
      <c r="C80" s="32" t="s">
        <v>30</v>
      </c>
      <c r="D80" s="32" t="s">
        <v>1496</v>
      </c>
      <c r="E80" s="40" t="s">
        <v>1497</v>
      </c>
      <c r="F80" s="36" t="s">
        <v>217</v>
      </c>
      <c r="G80" s="49">
        <v>1093748356</v>
      </c>
      <c r="H80" s="47"/>
      <c r="I80" s="49"/>
      <c r="J80" s="49"/>
      <c r="K80" s="49"/>
      <c r="L80" s="35"/>
      <c r="M80" s="34"/>
      <c r="N80" s="34"/>
      <c r="O80" s="34"/>
      <c r="P80" s="35" t="s">
        <v>1480</v>
      </c>
      <c r="Q80" s="36">
        <v>43124</v>
      </c>
      <c r="R80" s="36">
        <v>43140</v>
      </c>
      <c r="S80" s="73">
        <v>43480</v>
      </c>
      <c r="T80" s="32">
        <v>336</v>
      </c>
      <c r="U80" s="67">
        <v>53760000</v>
      </c>
      <c r="V80" s="55">
        <v>4800000</v>
      </c>
      <c r="W80" s="62">
        <v>403</v>
      </c>
      <c r="X80" s="73">
        <v>43125</v>
      </c>
      <c r="Y80" s="62">
        <v>388</v>
      </c>
      <c r="Z80" s="36" t="s">
        <v>173</v>
      </c>
      <c r="AA80" s="65">
        <v>1549</v>
      </c>
      <c r="AB80" s="36" t="s">
        <v>182</v>
      </c>
      <c r="AC80" s="70"/>
      <c r="AD80" s="67"/>
      <c r="AE80" s="67"/>
      <c r="AF80" s="67"/>
      <c r="AG80" s="67"/>
      <c r="AH80" s="67"/>
      <c r="AI80" s="67"/>
      <c r="AJ80" s="67"/>
      <c r="AK80" s="67"/>
      <c r="AL80" s="69">
        <f t="shared" si="0"/>
        <v>53760000</v>
      </c>
      <c r="AM80" s="70" t="s">
        <v>238</v>
      </c>
      <c r="AN80" s="70" t="s">
        <v>641</v>
      </c>
      <c r="AO80" s="39">
        <v>1335</v>
      </c>
      <c r="AP80" s="70" t="s">
        <v>624</v>
      </c>
      <c r="AQ80" s="34" t="s">
        <v>241</v>
      </c>
      <c r="AR80" s="34" t="s">
        <v>229</v>
      </c>
      <c r="AS80" s="32"/>
      <c r="AT80" s="4"/>
      <c r="AU80" s="4"/>
      <c r="AV80" s="4"/>
      <c r="AW80" s="4"/>
      <c r="AX80" s="4"/>
      <c r="AY80" s="4"/>
      <c r="AZ80" s="4"/>
      <c r="BA80" s="4"/>
      <c r="BB80" s="4"/>
      <c r="BC80" s="4"/>
      <c r="BD80" s="4"/>
      <c r="BE80" s="4"/>
      <c r="BF80" s="4"/>
      <c r="BG80" s="4"/>
      <c r="BH80" s="4"/>
      <c r="BI80" s="4"/>
      <c r="BJ80" s="4"/>
      <c r="BK80" s="4"/>
      <c r="BL80" s="4"/>
      <c r="BM80" s="4"/>
    </row>
    <row r="81" spans="1:65">
      <c r="A81" s="32" t="s">
        <v>1498</v>
      </c>
      <c r="B81" s="32" t="s">
        <v>214</v>
      </c>
      <c r="C81" s="32" t="s">
        <v>30</v>
      </c>
      <c r="D81" s="32" t="s">
        <v>1499</v>
      </c>
      <c r="E81" s="40" t="s">
        <v>1500</v>
      </c>
      <c r="F81" s="36" t="s">
        <v>217</v>
      </c>
      <c r="G81" s="49">
        <v>52898025</v>
      </c>
      <c r="H81" s="47"/>
      <c r="I81" s="49"/>
      <c r="J81" s="49"/>
      <c r="K81" s="49"/>
      <c r="L81" s="35"/>
      <c r="M81" s="34"/>
      <c r="N81" s="34"/>
      <c r="O81" s="34"/>
      <c r="P81" s="35" t="s">
        <v>1480</v>
      </c>
      <c r="Q81" s="36">
        <v>43122</v>
      </c>
      <c r="R81" s="36">
        <v>43140</v>
      </c>
      <c r="S81" s="73">
        <v>43485</v>
      </c>
      <c r="T81" s="32">
        <v>336</v>
      </c>
      <c r="U81" s="67">
        <v>53760000</v>
      </c>
      <c r="V81" s="55">
        <v>4800000</v>
      </c>
      <c r="W81" s="62">
        <v>394</v>
      </c>
      <c r="X81" s="73">
        <v>43124</v>
      </c>
      <c r="Y81" s="62">
        <v>319</v>
      </c>
      <c r="Z81" s="36" t="s">
        <v>173</v>
      </c>
      <c r="AA81" s="65">
        <v>1549</v>
      </c>
      <c r="AB81" s="36" t="s">
        <v>182</v>
      </c>
      <c r="AC81" s="70"/>
      <c r="AD81" s="67"/>
      <c r="AE81" s="67"/>
      <c r="AF81" s="67"/>
      <c r="AG81" s="67"/>
      <c r="AH81" s="67"/>
      <c r="AI81" s="67"/>
      <c r="AJ81" s="67"/>
      <c r="AK81" s="67"/>
      <c r="AL81" s="69">
        <f t="shared" si="0"/>
        <v>53760000</v>
      </c>
      <c r="AM81" s="70" t="s">
        <v>238</v>
      </c>
      <c r="AN81" s="70" t="s">
        <v>641</v>
      </c>
      <c r="AO81" s="39">
        <v>1335</v>
      </c>
      <c r="AP81" s="70" t="s">
        <v>624</v>
      </c>
      <c r="AQ81" s="34" t="s">
        <v>241</v>
      </c>
      <c r="AR81" s="36" t="s">
        <v>229</v>
      </c>
      <c r="AS81" s="32"/>
      <c r="AT81" s="4"/>
      <c r="AU81" s="4"/>
      <c r="AV81" s="4"/>
      <c r="AW81" s="4"/>
      <c r="AX81" s="4"/>
      <c r="AY81" s="4"/>
      <c r="AZ81" s="4"/>
      <c r="BA81" s="4"/>
      <c r="BB81" s="4"/>
      <c r="BC81" s="4"/>
      <c r="BD81" s="4"/>
      <c r="BE81" s="4"/>
      <c r="BF81" s="4"/>
      <c r="BG81" s="4"/>
      <c r="BH81" s="4"/>
      <c r="BI81" s="4"/>
      <c r="BJ81" s="4"/>
      <c r="BK81" s="4"/>
      <c r="BL81" s="4"/>
      <c r="BM81" s="4"/>
    </row>
    <row r="82" spans="1:65">
      <c r="A82" s="32" t="s">
        <v>1502</v>
      </c>
      <c r="B82" s="32" t="s">
        <v>214</v>
      </c>
      <c r="C82" s="32" t="s">
        <v>30</v>
      </c>
      <c r="D82" s="32" t="s">
        <v>1503</v>
      </c>
      <c r="E82" s="40" t="s">
        <v>1504</v>
      </c>
      <c r="F82" s="36" t="s">
        <v>217</v>
      </c>
      <c r="G82" s="49">
        <v>79455376</v>
      </c>
      <c r="H82" s="47"/>
      <c r="I82" s="49"/>
      <c r="J82" s="49"/>
      <c r="K82" s="49"/>
      <c r="L82" s="35"/>
      <c r="M82" s="34"/>
      <c r="N82" s="34"/>
      <c r="O82" s="34"/>
      <c r="P82" s="35" t="s">
        <v>1480</v>
      </c>
      <c r="Q82" s="36">
        <v>43126</v>
      </c>
      <c r="R82" s="36">
        <v>43140</v>
      </c>
      <c r="S82" s="73">
        <v>43480</v>
      </c>
      <c r="T82" s="32">
        <v>336</v>
      </c>
      <c r="U82" s="67">
        <v>53760000</v>
      </c>
      <c r="V82" s="55">
        <v>4800000</v>
      </c>
      <c r="W82" s="62">
        <v>398</v>
      </c>
      <c r="X82" s="73">
        <v>43125</v>
      </c>
      <c r="Y82" s="62">
        <v>389</v>
      </c>
      <c r="Z82" s="36" t="s">
        <v>173</v>
      </c>
      <c r="AA82" s="65">
        <v>1549</v>
      </c>
      <c r="AB82" s="36" t="s">
        <v>182</v>
      </c>
      <c r="AC82" s="70"/>
      <c r="AD82" s="67"/>
      <c r="AE82" s="67"/>
      <c r="AF82" s="67"/>
      <c r="AG82" s="67"/>
      <c r="AH82" s="67"/>
      <c r="AI82" s="67"/>
      <c r="AJ82" s="67"/>
      <c r="AK82" s="67"/>
      <c r="AL82" s="69">
        <f t="shared" si="0"/>
        <v>53760000</v>
      </c>
      <c r="AM82" s="70" t="s">
        <v>238</v>
      </c>
      <c r="AN82" s="70" t="s">
        <v>641</v>
      </c>
      <c r="AO82" s="39">
        <v>1335</v>
      </c>
      <c r="AP82" s="70" t="s">
        <v>624</v>
      </c>
      <c r="AQ82" s="34" t="s">
        <v>241</v>
      </c>
      <c r="AR82" s="36" t="s">
        <v>229</v>
      </c>
      <c r="AS82" s="32"/>
      <c r="AT82" s="4"/>
      <c r="AU82" s="4"/>
      <c r="AV82" s="4"/>
      <c r="AW82" s="4"/>
      <c r="AX82" s="4"/>
      <c r="AY82" s="4"/>
      <c r="AZ82" s="4"/>
      <c r="BA82" s="4"/>
      <c r="BB82" s="4"/>
      <c r="BC82" s="4"/>
      <c r="BD82" s="4"/>
      <c r="BE82" s="4"/>
      <c r="BF82" s="4"/>
      <c r="BG82" s="4"/>
      <c r="BH82" s="4"/>
      <c r="BI82" s="4"/>
      <c r="BJ82" s="4"/>
      <c r="BK82" s="4"/>
      <c r="BL82" s="4"/>
      <c r="BM82" s="4"/>
    </row>
    <row r="83" spans="1:65">
      <c r="A83" s="32" t="s">
        <v>1508</v>
      </c>
      <c r="B83" s="32" t="s">
        <v>214</v>
      </c>
      <c r="C83" s="32" t="s">
        <v>30</v>
      </c>
      <c r="D83" s="32" t="s">
        <v>1509</v>
      </c>
      <c r="E83" s="40" t="s">
        <v>1510</v>
      </c>
      <c r="F83" s="36" t="s">
        <v>217</v>
      </c>
      <c r="G83" s="49">
        <v>1052379235</v>
      </c>
      <c r="H83" s="47"/>
      <c r="I83" s="49"/>
      <c r="J83" s="49"/>
      <c r="K83" s="49"/>
      <c r="L83" s="35"/>
      <c r="M83" s="34"/>
      <c r="N83" s="34"/>
      <c r="O83" s="34"/>
      <c r="P83" s="35" t="s">
        <v>1480</v>
      </c>
      <c r="Q83" s="36">
        <v>43124</v>
      </c>
      <c r="R83" s="36">
        <v>43140</v>
      </c>
      <c r="S83" s="73">
        <v>43479</v>
      </c>
      <c r="T83" s="32">
        <v>335</v>
      </c>
      <c r="U83" s="67">
        <v>53600000</v>
      </c>
      <c r="V83" s="55">
        <v>4800000</v>
      </c>
      <c r="W83" s="62">
        <v>414</v>
      </c>
      <c r="X83" s="73">
        <v>43126</v>
      </c>
      <c r="Y83" s="62">
        <v>450</v>
      </c>
      <c r="Z83" s="36" t="s">
        <v>173</v>
      </c>
      <c r="AA83" s="65">
        <v>1549</v>
      </c>
      <c r="AB83" s="36" t="s">
        <v>182</v>
      </c>
      <c r="AC83" s="70"/>
      <c r="AD83" s="67"/>
      <c r="AE83" s="67"/>
      <c r="AF83" s="67"/>
      <c r="AG83" s="67"/>
      <c r="AH83" s="67"/>
      <c r="AI83" s="67"/>
      <c r="AJ83" s="67"/>
      <c r="AK83" s="67"/>
      <c r="AL83" s="69">
        <f t="shared" si="0"/>
        <v>53600000</v>
      </c>
      <c r="AM83" s="70" t="s">
        <v>238</v>
      </c>
      <c r="AN83" s="70" t="s">
        <v>641</v>
      </c>
      <c r="AO83" s="39">
        <v>1335</v>
      </c>
      <c r="AP83" s="70" t="s">
        <v>624</v>
      </c>
      <c r="AQ83" s="34" t="s">
        <v>241</v>
      </c>
      <c r="AR83" s="36" t="s">
        <v>229</v>
      </c>
      <c r="AS83" s="32"/>
      <c r="AT83" s="4"/>
      <c r="AU83" s="4"/>
      <c r="AV83" s="4"/>
      <c r="AW83" s="4"/>
      <c r="AX83" s="4"/>
      <c r="AY83" s="4"/>
      <c r="AZ83" s="4"/>
      <c r="BA83" s="4"/>
      <c r="BB83" s="4"/>
      <c r="BC83" s="4"/>
      <c r="BD83" s="4"/>
      <c r="BE83" s="4"/>
      <c r="BF83" s="4"/>
      <c r="BG83" s="4"/>
      <c r="BH83" s="4"/>
      <c r="BI83" s="4"/>
      <c r="BJ83" s="4"/>
      <c r="BK83" s="4"/>
      <c r="BL83" s="4"/>
      <c r="BM83" s="4"/>
    </row>
    <row r="84" spans="1:65">
      <c r="A84" s="32" t="s">
        <v>1512</v>
      </c>
      <c r="B84" s="32" t="s">
        <v>214</v>
      </c>
      <c r="C84" s="32" t="s">
        <v>30</v>
      </c>
      <c r="D84" s="32" t="s">
        <v>1513</v>
      </c>
      <c r="E84" s="40" t="s">
        <v>1514</v>
      </c>
      <c r="F84" s="36" t="s">
        <v>217</v>
      </c>
      <c r="G84" s="49">
        <v>41738320</v>
      </c>
      <c r="H84" s="47"/>
      <c r="I84" s="49"/>
      <c r="J84" s="49"/>
      <c r="K84" s="49"/>
      <c r="L84" s="35"/>
      <c r="M84" s="34"/>
      <c r="N84" s="34"/>
      <c r="O84" s="34"/>
      <c r="P84" s="35" t="s">
        <v>1480</v>
      </c>
      <c r="Q84" s="36">
        <v>43124</v>
      </c>
      <c r="R84" s="36">
        <v>43140</v>
      </c>
      <c r="S84" s="73">
        <v>43480</v>
      </c>
      <c r="T84" s="32">
        <v>336</v>
      </c>
      <c r="U84" s="67">
        <v>53760000</v>
      </c>
      <c r="V84" s="55">
        <v>4800000</v>
      </c>
      <c r="W84" s="62">
        <v>372</v>
      </c>
      <c r="X84" s="73">
        <v>43125</v>
      </c>
      <c r="Y84" s="62">
        <v>391</v>
      </c>
      <c r="Z84" s="36" t="s">
        <v>173</v>
      </c>
      <c r="AA84" s="65">
        <v>1549</v>
      </c>
      <c r="AB84" s="36" t="s">
        <v>182</v>
      </c>
      <c r="AC84" s="70"/>
      <c r="AD84" s="67"/>
      <c r="AE84" s="67"/>
      <c r="AF84" s="67"/>
      <c r="AG84" s="67"/>
      <c r="AH84" s="67"/>
      <c r="AI84" s="67"/>
      <c r="AJ84" s="67"/>
      <c r="AK84" s="67"/>
      <c r="AL84" s="69">
        <f t="shared" si="0"/>
        <v>53760000</v>
      </c>
      <c r="AM84" s="70" t="s">
        <v>238</v>
      </c>
      <c r="AN84" s="70" t="s">
        <v>641</v>
      </c>
      <c r="AO84" s="39">
        <v>1335</v>
      </c>
      <c r="AP84" s="70" t="s">
        <v>624</v>
      </c>
      <c r="AQ84" s="34" t="s">
        <v>241</v>
      </c>
      <c r="AR84" s="36" t="s">
        <v>229</v>
      </c>
      <c r="AS84" s="32"/>
      <c r="AT84" s="4"/>
      <c r="AU84" s="4"/>
      <c r="AV84" s="4"/>
      <c r="AW84" s="4"/>
      <c r="AX84" s="4"/>
      <c r="AY84" s="4"/>
      <c r="AZ84" s="4"/>
      <c r="BA84" s="4"/>
      <c r="BB84" s="4"/>
      <c r="BC84" s="4"/>
      <c r="BD84" s="4"/>
      <c r="BE84" s="4"/>
      <c r="BF84" s="4"/>
      <c r="BG84" s="4"/>
      <c r="BH84" s="4"/>
      <c r="BI84" s="4"/>
      <c r="BJ84" s="4"/>
      <c r="BK84" s="4"/>
      <c r="BL84" s="4"/>
      <c r="BM84" s="4"/>
    </row>
    <row r="85" spans="1:65">
      <c r="A85" s="32" t="s">
        <v>1515</v>
      </c>
      <c r="B85" s="32" t="s">
        <v>214</v>
      </c>
      <c r="C85" s="32" t="s">
        <v>30</v>
      </c>
      <c r="D85" s="32" t="s">
        <v>1516</v>
      </c>
      <c r="E85" s="40" t="s">
        <v>1517</v>
      </c>
      <c r="F85" s="36" t="s">
        <v>217</v>
      </c>
      <c r="G85" s="49">
        <v>80903349</v>
      </c>
      <c r="H85" s="47"/>
      <c r="I85" s="49"/>
      <c r="J85" s="49"/>
      <c r="K85" s="49"/>
      <c r="L85" s="35"/>
      <c r="M85" s="34"/>
      <c r="N85" s="34"/>
      <c r="O85" s="34"/>
      <c r="P85" s="35" t="s">
        <v>1480</v>
      </c>
      <c r="Q85" s="36">
        <v>43124</v>
      </c>
      <c r="R85" s="36">
        <v>43140</v>
      </c>
      <c r="S85" s="73">
        <v>43479</v>
      </c>
      <c r="T85" s="32">
        <v>336</v>
      </c>
      <c r="U85" s="67">
        <v>53760000</v>
      </c>
      <c r="V85" s="55">
        <v>4800000</v>
      </c>
      <c r="W85" s="62">
        <v>399</v>
      </c>
      <c r="X85" s="73">
        <v>43125</v>
      </c>
      <c r="Y85" s="62">
        <v>375</v>
      </c>
      <c r="Z85" s="36" t="s">
        <v>173</v>
      </c>
      <c r="AA85" s="65">
        <v>1549</v>
      </c>
      <c r="AB85" s="36" t="s">
        <v>182</v>
      </c>
      <c r="AC85" s="70"/>
      <c r="AD85" s="67"/>
      <c r="AE85" s="67"/>
      <c r="AF85" s="67"/>
      <c r="AG85" s="67"/>
      <c r="AH85" s="67"/>
      <c r="AI85" s="67"/>
      <c r="AJ85" s="67"/>
      <c r="AK85" s="67"/>
      <c r="AL85" s="69">
        <f t="shared" si="0"/>
        <v>53760000</v>
      </c>
      <c r="AM85" s="70" t="s">
        <v>238</v>
      </c>
      <c r="AN85" s="70" t="s">
        <v>641</v>
      </c>
      <c r="AO85" s="39">
        <v>1335</v>
      </c>
      <c r="AP85" s="70" t="s">
        <v>624</v>
      </c>
      <c r="AQ85" s="34" t="s">
        <v>241</v>
      </c>
      <c r="AR85" s="36" t="s">
        <v>229</v>
      </c>
      <c r="AS85" s="32"/>
      <c r="AT85" s="4"/>
      <c r="AU85" s="4"/>
      <c r="AV85" s="4"/>
      <c r="AW85" s="4"/>
      <c r="AX85" s="4"/>
      <c r="AY85" s="4"/>
      <c r="AZ85" s="4"/>
      <c r="BA85" s="4"/>
      <c r="BB85" s="4"/>
      <c r="BC85" s="4"/>
      <c r="BD85" s="4"/>
      <c r="BE85" s="4"/>
      <c r="BF85" s="4"/>
      <c r="BG85" s="4"/>
      <c r="BH85" s="4"/>
      <c r="BI85" s="4"/>
      <c r="BJ85" s="4"/>
      <c r="BK85" s="4"/>
      <c r="BL85" s="4"/>
      <c r="BM85" s="4"/>
    </row>
    <row r="86" spans="1:65">
      <c r="A86" s="32" t="s">
        <v>1520</v>
      </c>
      <c r="B86" s="32" t="s">
        <v>214</v>
      </c>
      <c r="C86" s="32" t="s">
        <v>30</v>
      </c>
      <c r="D86" s="32" t="s">
        <v>1521</v>
      </c>
      <c r="E86" s="40" t="s">
        <v>1522</v>
      </c>
      <c r="F86" s="36" t="s">
        <v>217</v>
      </c>
      <c r="G86" s="32">
        <v>1013579410</v>
      </c>
      <c r="H86" s="114"/>
      <c r="I86" s="32"/>
      <c r="J86" s="32"/>
      <c r="K86" s="32"/>
      <c r="L86" s="114" t="s">
        <v>1523</v>
      </c>
      <c r="M86" s="36" t="s">
        <v>217</v>
      </c>
      <c r="N86" s="32">
        <v>79632494</v>
      </c>
      <c r="O86" s="120">
        <v>43131</v>
      </c>
      <c r="P86" s="114" t="s">
        <v>1524</v>
      </c>
      <c r="Q86" s="36">
        <v>43126</v>
      </c>
      <c r="R86" s="36">
        <v>43129</v>
      </c>
      <c r="S86" s="73">
        <v>43464</v>
      </c>
      <c r="T86" s="32">
        <v>240</v>
      </c>
      <c r="U86" s="67">
        <v>38400000</v>
      </c>
      <c r="V86" s="55">
        <v>4800000</v>
      </c>
      <c r="W86" s="62">
        <v>450</v>
      </c>
      <c r="X86" s="73">
        <v>43126</v>
      </c>
      <c r="Y86" s="62">
        <v>466</v>
      </c>
      <c r="Z86" s="36" t="s">
        <v>173</v>
      </c>
      <c r="AA86" s="65">
        <v>1549</v>
      </c>
      <c r="AB86" s="36" t="s">
        <v>182</v>
      </c>
      <c r="AC86" s="87" t="s">
        <v>498</v>
      </c>
      <c r="AD86" s="73">
        <v>43370</v>
      </c>
      <c r="AE86" s="89" t="s">
        <v>1525</v>
      </c>
      <c r="AF86" s="89" t="s">
        <v>1526</v>
      </c>
      <c r="AG86" s="67">
        <v>14720000</v>
      </c>
      <c r="AH86" s="89" t="s">
        <v>498</v>
      </c>
      <c r="AI86" s="73">
        <v>43370</v>
      </c>
      <c r="AJ86" s="89" t="s">
        <v>1157</v>
      </c>
      <c r="AK86" s="89" t="s">
        <v>1159</v>
      </c>
      <c r="AL86" s="69">
        <f t="shared" si="0"/>
        <v>53120000</v>
      </c>
      <c r="AM86" s="70" t="s">
        <v>238</v>
      </c>
      <c r="AN86" s="70" t="s">
        <v>641</v>
      </c>
      <c r="AO86" s="39">
        <v>1335</v>
      </c>
      <c r="AP86" s="70" t="s">
        <v>624</v>
      </c>
      <c r="AQ86" s="34" t="s">
        <v>241</v>
      </c>
      <c r="AR86" s="34" t="s">
        <v>1164</v>
      </c>
      <c r="AS86" s="32"/>
      <c r="AT86" s="4"/>
      <c r="AU86" s="4"/>
      <c r="AV86" s="4"/>
      <c r="AW86" s="4"/>
      <c r="AX86" s="4"/>
      <c r="AY86" s="4"/>
      <c r="AZ86" s="4"/>
      <c r="BA86" s="4"/>
      <c r="BB86" s="4"/>
      <c r="BC86" s="4"/>
      <c r="BD86" s="4"/>
      <c r="BE86" s="4"/>
      <c r="BF86" s="4"/>
      <c r="BG86" s="4"/>
      <c r="BH86" s="4"/>
      <c r="BI86" s="4"/>
      <c r="BJ86" s="4"/>
      <c r="BK86" s="4"/>
      <c r="BL86" s="4"/>
      <c r="BM86" s="4"/>
    </row>
    <row r="87" spans="1:65">
      <c r="A87" s="48" t="s">
        <v>1529</v>
      </c>
      <c r="B87" s="48" t="s">
        <v>138</v>
      </c>
      <c r="C87" s="50"/>
      <c r="D87" s="51"/>
      <c r="E87" s="52"/>
      <c r="F87" s="51"/>
      <c r="G87" s="54"/>
      <c r="H87" s="56"/>
      <c r="I87" s="54"/>
      <c r="J87" s="54"/>
      <c r="K87" s="54"/>
      <c r="L87" s="58"/>
      <c r="M87" s="50"/>
      <c r="N87" s="50"/>
      <c r="O87" s="50"/>
      <c r="P87" s="58"/>
      <c r="Q87" s="51"/>
      <c r="R87" s="51"/>
      <c r="S87" s="51"/>
      <c r="T87" s="54"/>
      <c r="U87" s="61"/>
      <c r="V87" s="61"/>
      <c r="W87" s="63"/>
      <c r="X87" s="64"/>
      <c r="Y87" s="63"/>
      <c r="Z87" s="58"/>
      <c r="AA87" s="66"/>
      <c r="AB87" s="50"/>
      <c r="AC87" s="68"/>
      <c r="AD87" s="61"/>
      <c r="AE87" s="61"/>
      <c r="AF87" s="61"/>
      <c r="AG87" s="61"/>
      <c r="AH87" s="61"/>
      <c r="AI87" s="61"/>
      <c r="AJ87" s="61"/>
      <c r="AK87" s="61"/>
      <c r="AL87" s="67">
        <f t="shared" si="0"/>
        <v>0</v>
      </c>
      <c r="AM87" s="51"/>
      <c r="AN87" s="51"/>
      <c r="AO87" s="51"/>
      <c r="AP87" s="51"/>
      <c r="AQ87" s="51"/>
      <c r="AR87" s="51"/>
      <c r="AS87" s="64" t="s">
        <v>138</v>
      </c>
      <c r="AT87" s="4"/>
      <c r="AU87" s="4"/>
      <c r="AV87" s="4"/>
      <c r="AW87" s="4"/>
      <c r="AX87" s="4"/>
      <c r="AY87" s="4"/>
      <c r="AZ87" s="4"/>
      <c r="BA87" s="4"/>
      <c r="BB87" s="4"/>
      <c r="BC87" s="4"/>
      <c r="BD87" s="4"/>
      <c r="BE87" s="4"/>
      <c r="BF87" s="4"/>
      <c r="BG87" s="4"/>
      <c r="BH87" s="4"/>
      <c r="BI87" s="4"/>
      <c r="BJ87" s="4"/>
      <c r="BK87" s="4"/>
      <c r="BL87" s="4"/>
      <c r="BM87" s="4"/>
    </row>
    <row r="88" spans="1:65">
      <c r="A88" s="32" t="s">
        <v>1533</v>
      </c>
      <c r="B88" s="32" t="s">
        <v>214</v>
      </c>
      <c r="C88" s="32" t="s">
        <v>30</v>
      </c>
      <c r="D88" s="32" t="s">
        <v>1534</v>
      </c>
      <c r="E88" s="40" t="s">
        <v>1535</v>
      </c>
      <c r="F88" s="36" t="s">
        <v>217</v>
      </c>
      <c r="G88" s="32">
        <v>1033761558</v>
      </c>
      <c r="H88" s="114"/>
      <c r="I88" s="32"/>
      <c r="J88" s="32"/>
      <c r="K88" s="32"/>
      <c r="L88" s="114"/>
      <c r="M88" s="32"/>
      <c r="N88" s="32"/>
      <c r="O88" s="32"/>
      <c r="P88" s="114" t="s">
        <v>1524</v>
      </c>
      <c r="Q88" s="36">
        <v>43126</v>
      </c>
      <c r="R88" s="36">
        <v>43140</v>
      </c>
      <c r="S88" s="73">
        <v>43464</v>
      </c>
      <c r="T88" s="32">
        <v>240</v>
      </c>
      <c r="U88" s="67">
        <v>38400000</v>
      </c>
      <c r="V88" s="55">
        <v>4800000</v>
      </c>
      <c r="W88" s="62">
        <v>441</v>
      </c>
      <c r="X88" s="73">
        <v>43126</v>
      </c>
      <c r="Y88" s="62">
        <v>318</v>
      </c>
      <c r="Z88" s="36" t="s">
        <v>173</v>
      </c>
      <c r="AA88" s="65">
        <v>1549</v>
      </c>
      <c r="AB88" s="36" t="s">
        <v>182</v>
      </c>
      <c r="AC88" s="87" t="s">
        <v>498</v>
      </c>
      <c r="AD88" s="73">
        <v>43378</v>
      </c>
      <c r="AE88" s="89" t="s">
        <v>1536</v>
      </c>
      <c r="AF88" s="89" t="s">
        <v>1537</v>
      </c>
      <c r="AG88" s="67">
        <v>13120000</v>
      </c>
      <c r="AH88" s="89" t="s">
        <v>498</v>
      </c>
      <c r="AI88" s="73">
        <v>43378</v>
      </c>
      <c r="AJ88" s="89" t="s">
        <v>1541</v>
      </c>
      <c r="AK88" s="89" t="s">
        <v>1543</v>
      </c>
      <c r="AL88" s="69">
        <f t="shared" si="0"/>
        <v>51520000</v>
      </c>
      <c r="AM88" s="70" t="s">
        <v>238</v>
      </c>
      <c r="AN88" s="70" t="s">
        <v>641</v>
      </c>
      <c r="AO88" s="39">
        <v>1335</v>
      </c>
      <c r="AP88" s="70" t="s">
        <v>624</v>
      </c>
      <c r="AQ88" s="34" t="s">
        <v>241</v>
      </c>
      <c r="AR88" s="34" t="s">
        <v>1164</v>
      </c>
      <c r="AS88" s="32"/>
      <c r="AT88" s="4"/>
      <c r="AU88" s="4"/>
      <c r="AV88" s="4"/>
      <c r="AW88" s="4"/>
      <c r="AX88" s="4"/>
      <c r="AY88" s="4"/>
      <c r="AZ88" s="4"/>
      <c r="BA88" s="4"/>
      <c r="BB88" s="4"/>
      <c r="BC88" s="4"/>
      <c r="BD88" s="4"/>
      <c r="BE88" s="4"/>
      <c r="BF88" s="4"/>
      <c r="BG88" s="4"/>
      <c r="BH88" s="4"/>
      <c r="BI88" s="4"/>
      <c r="BJ88" s="4"/>
      <c r="BK88" s="4"/>
      <c r="BL88" s="4"/>
      <c r="BM88" s="4"/>
    </row>
    <row r="89" spans="1:65">
      <c r="A89" s="48" t="s">
        <v>1544</v>
      </c>
      <c r="B89" s="48" t="s">
        <v>138</v>
      </c>
      <c r="C89" s="50"/>
      <c r="D89" s="51"/>
      <c r="E89" s="52"/>
      <c r="F89" s="51"/>
      <c r="G89" s="54"/>
      <c r="H89" s="56"/>
      <c r="I89" s="54"/>
      <c r="J89" s="54"/>
      <c r="K89" s="54"/>
      <c r="L89" s="58"/>
      <c r="M89" s="50"/>
      <c r="N89" s="50"/>
      <c r="O89" s="50"/>
      <c r="P89" s="58"/>
      <c r="Q89" s="51"/>
      <c r="R89" s="51"/>
      <c r="S89" s="51"/>
      <c r="T89" s="54"/>
      <c r="U89" s="61"/>
      <c r="V89" s="61"/>
      <c r="W89" s="63"/>
      <c r="X89" s="64"/>
      <c r="Y89" s="63"/>
      <c r="Z89" s="58"/>
      <c r="AA89" s="66"/>
      <c r="AB89" s="50"/>
      <c r="AC89" s="68"/>
      <c r="AD89" s="61"/>
      <c r="AE89" s="61"/>
      <c r="AF89" s="61"/>
      <c r="AG89" s="61"/>
      <c r="AH89" s="61"/>
      <c r="AI89" s="61"/>
      <c r="AJ89" s="61"/>
      <c r="AK89" s="61"/>
      <c r="AL89" s="67">
        <f t="shared" si="0"/>
        <v>0</v>
      </c>
      <c r="AM89" s="51"/>
      <c r="AN89" s="51"/>
      <c r="AO89" s="51"/>
      <c r="AP89" s="51"/>
      <c r="AQ89" s="51"/>
      <c r="AR89" s="51"/>
      <c r="AS89" s="64" t="s">
        <v>138</v>
      </c>
      <c r="AT89" s="4"/>
      <c r="AU89" s="4"/>
      <c r="AV89" s="4"/>
      <c r="AW89" s="4"/>
      <c r="AX89" s="4"/>
      <c r="AY89" s="4"/>
      <c r="AZ89" s="4"/>
      <c r="BA89" s="4"/>
      <c r="BB89" s="4"/>
      <c r="BC89" s="4"/>
      <c r="BD89" s="4"/>
      <c r="BE89" s="4"/>
      <c r="BF89" s="4"/>
      <c r="BG89" s="4"/>
      <c r="BH89" s="4"/>
      <c r="BI89" s="4"/>
      <c r="BJ89" s="4"/>
      <c r="BK89" s="4"/>
      <c r="BL89" s="4"/>
      <c r="BM89" s="4"/>
    </row>
    <row r="90" spans="1:65">
      <c r="A90" s="32" t="s">
        <v>1546</v>
      </c>
      <c r="B90" s="32" t="s">
        <v>214</v>
      </c>
      <c r="C90" s="32" t="s">
        <v>30</v>
      </c>
      <c r="D90" s="32" t="s">
        <v>1547</v>
      </c>
      <c r="E90" s="40" t="s">
        <v>1548</v>
      </c>
      <c r="F90" s="36" t="s">
        <v>217</v>
      </c>
      <c r="G90" s="32">
        <v>53107494</v>
      </c>
      <c r="H90" s="114"/>
      <c r="I90" s="32"/>
      <c r="J90" s="32"/>
      <c r="K90" s="32"/>
      <c r="L90" s="114"/>
      <c r="M90" s="32"/>
      <c r="N90" s="32"/>
      <c r="O90" s="32"/>
      <c r="P90" s="114" t="s">
        <v>1524</v>
      </c>
      <c r="Q90" s="36">
        <v>43126</v>
      </c>
      <c r="R90" s="36">
        <v>43140</v>
      </c>
      <c r="S90" s="73">
        <v>43464</v>
      </c>
      <c r="T90" s="32">
        <v>240</v>
      </c>
      <c r="U90" s="67">
        <v>38400000</v>
      </c>
      <c r="V90" s="55">
        <v>4800000</v>
      </c>
      <c r="W90" s="62">
        <v>434</v>
      </c>
      <c r="X90" s="73">
        <v>43126</v>
      </c>
      <c r="Y90" s="62">
        <v>369</v>
      </c>
      <c r="Z90" s="36" t="s">
        <v>173</v>
      </c>
      <c r="AA90" s="65">
        <v>1549</v>
      </c>
      <c r="AB90" s="36" t="s">
        <v>182</v>
      </c>
      <c r="AC90" s="87" t="s">
        <v>498</v>
      </c>
      <c r="AD90" s="73">
        <v>43378</v>
      </c>
      <c r="AE90" s="89" t="s">
        <v>1549</v>
      </c>
      <c r="AF90" s="89" t="s">
        <v>1550</v>
      </c>
      <c r="AG90" s="67">
        <v>13120000</v>
      </c>
      <c r="AH90" s="89" t="s">
        <v>498</v>
      </c>
      <c r="AI90" s="73">
        <v>43378</v>
      </c>
      <c r="AJ90" s="89" t="s">
        <v>1541</v>
      </c>
      <c r="AK90" s="89" t="s">
        <v>1543</v>
      </c>
      <c r="AL90" s="69">
        <f t="shared" si="0"/>
        <v>51520000</v>
      </c>
      <c r="AM90" s="70" t="s">
        <v>238</v>
      </c>
      <c r="AN90" s="70" t="s">
        <v>641</v>
      </c>
      <c r="AO90" s="39">
        <v>1335</v>
      </c>
      <c r="AP90" s="70" t="s">
        <v>624</v>
      </c>
      <c r="AQ90" s="34" t="s">
        <v>241</v>
      </c>
      <c r="AR90" s="34" t="s">
        <v>1164</v>
      </c>
      <c r="AS90" s="32"/>
      <c r="AT90" s="4"/>
      <c r="AU90" s="4"/>
      <c r="AV90" s="4"/>
      <c r="AW90" s="4"/>
      <c r="AX90" s="4"/>
      <c r="AY90" s="4"/>
      <c r="AZ90" s="4"/>
      <c r="BA90" s="4"/>
      <c r="BB90" s="4"/>
      <c r="BC90" s="4"/>
      <c r="BD90" s="4"/>
      <c r="BE90" s="4"/>
      <c r="BF90" s="4"/>
      <c r="BG90" s="4"/>
      <c r="BH90" s="4"/>
      <c r="BI90" s="4"/>
      <c r="BJ90" s="4"/>
      <c r="BK90" s="4"/>
      <c r="BL90" s="4"/>
      <c r="BM90" s="4"/>
    </row>
    <row r="91" spans="1:65">
      <c r="A91" s="32" t="s">
        <v>1552</v>
      </c>
      <c r="B91" s="32" t="s">
        <v>214</v>
      </c>
      <c r="C91" s="32" t="s">
        <v>30</v>
      </c>
      <c r="D91" s="32" t="s">
        <v>1553</v>
      </c>
      <c r="E91" s="40" t="s">
        <v>1554</v>
      </c>
      <c r="F91" s="36" t="s">
        <v>217</v>
      </c>
      <c r="G91" s="32">
        <v>80133212</v>
      </c>
      <c r="H91" s="114"/>
      <c r="I91" s="32"/>
      <c r="J91" s="32"/>
      <c r="K91" s="32"/>
      <c r="L91" s="114"/>
      <c r="M91" s="32"/>
      <c r="N91" s="32"/>
      <c r="O91" s="32"/>
      <c r="P91" s="114" t="s">
        <v>1524</v>
      </c>
      <c r="Q91" s="36">
        <v>43126</v>
      </c>
      <c r="R91" s="36">
        <v>43140</v>
      </c>
      <c r="S91" s="73">
        <v>43464</v>
      </c>
      <c r="T91" s="32">
        <v>240</v>
      </c>
      <c r="U91" s="67">
        <v>38400000</v>
      </c>
      <c r="V91" s="55">
        <v>4800000</v>
      </c>
      <c r="W91" s="62">
        <v>453</v>
      </c>
      <c r="X91" s="73">
        <v>43126</v>
      </c>
      <c r="Y91" s="62">
        <v>465</v>
      </c>
      <c r="Z91" s="36" t="s">
        <v>173</v>
      </c>
      <c r="AA91" s="65">
        <v>1549</v>
      </c>
      <c r="AB91" s="36" t="s">
        <v>182</v>
      </c>
      <c r="AC91" s="87" t="s">
        <v>498</v>
      </c>
      <c r="AD91" s="73">
        <v>43378</v>
      </c>
      <c r="AE91" s="89" t="s">
        <v>1555</v>
      </c>
      <c r="AF91" s="89" t="s">
        <v>1556</v>
      </c>
      <c r="AG91" s="67">
        <v>13120000</v>
      </c>
      <c r="AH91" s="89" t="s">
        <v>498</v>
      </c>
      <c r="AI91" s="73">
        <v>43378</v>
      </c>
      <c r="AJ91" s="89" t="s">
        <v>1541</v>
      </c>
      <c r="AK91" s="89" t="s">
        <v>1543</v>
      </c>
      <c r="AL91" s="69">
        <f t="shared" si="0"/>
        <v>51520000</v>
      </c>
      <c r="AM91" s="70" t="s">
        <v>238</v>
      </c>
      <c r="AN91" s="70" t="s">
        <v>641</v>
      </c>
      <c r="AO91" s="39">
        <v>1335</v>
      </c>
      <c r="AP91" s="70" t="s">
        <v>624</v>
      </c>
      <c r="AQ91" s="34" t="s">
        <v>241</v>
      </c>
      <c r="AR91" s="34" t="s">
        <v>1164</v>
      </c>
      <c r="AS91" s="32"/>
      <c r="AT91" s="4"/>
      <c r="AU91" s="4"/>
      <c r="AV91" s="4"/>
      <c r="AW91" s="4"/>
      <c r="AX91" s="4"/>
      <c r="AY91" s="4"/>
      <c r="AZ91" s="4"/>
      <c r="BA91" s="4"/>
      <c r="BB91" s="4"/>
      <c r="BC91" s="4"/>
      <c r="BD91" s="4"/>
      <c r="BE91" s="4"/>
      <c r="BF91" s="4"/>
      <c r="BG91" s="4"/>
      <c r="BH91" s="4"/>
      <c r="BI91" s="4"/>
      <c r="BJ91" s="4"/>
      <c r="BK91" s="4"/>
      <c r="BL91" s="4"/>
      <c r="BM91" s="4"/>
    </row>
    <row r="92" spans="1:65">
      <c r="A92" s="48" t="s">
        <v>1558</v>
      </c>
      <c r="B92" s="48" t="s">
        <v>138</v>
      </c>
      <c r="C92" s="48"/>
      <c r="D92" s="48"/>
      <c r="E92" s="121"/>
      <c r="F92" s="48"/>
      <c r="G92" s="48"/>
      <c r="H92" s="122"/>
      <c r="I92" s="48"/>
      <c r="J92" s="48"/>
      <c r="K92" s="48"/>
      <c r="L92" s="122"/>
      <c r="M92" s="48"/>
      <c r="N92" s="48"/>
      <c r="O92" s="48"/>
      <c r="P92" s="122"/>
      <c r="Q92" s="123"/>
      <c r="R92" s="123"/>
      <c r="S92" s="64"/>
      <c r="T92" s="48"/>
      <c r="U92" s="124"/>
      <c r="V92" s="124"/>
      <c r="W92" s="63"/>
      <c r="X92" s="64"/>
      <c r="Y92" s="63"/>
      <c r="Z92" s="125"/>
      <c r="AA92" s="126"/>
      <c r="AB92" s="127"/>
      <c r="AC92" s="128"/>
      <c r="AD92" s="124"/>
      <c r="AE92" s="124"/>
      <c r="AF92" s="124"/>
      <c r="AG92" s="124"/>
      <c r="AH92" s="124"/>
      <c r="AI92" s="124"/>
      <c r="AJ92" s="124"/>
      <c r="AK92" s="124"/>
      <c r="AL92" s="67">
        <f t="shared" si="0"/>
        <v>0</v>
      </c>
      <c r="AM92" s="51"/>
      <c r="AN92" s="51"/>
      <c r="AO92" s="51"/>
      <c r="AP92" s="51"/>
      <c r="AQ92" s="123"/>
      <c r="AR92" s="123"/>
      <c r="AS92" s="48" t="s">
        <v>138</v>
      </c>
      <c r="AT92" s="4"/>
      <c r="AU92" s="4"/>
      <c r="AV92" s="4"/>
      <c r="AW92" s="4"/>
      <c r="AX92" s="4"/>
      <c r="AY92" s="4"/>
      <c r="AZ92" s="4"/>
      <c r="BA92" s="4"/>
      <c r="BB92" s="4"/>
      <c r="BC92" s="4"/>
      <c r="BD92" s="4"/>
      <c r="BE92" s="4"/>
      <c r="BF92" s="4"/>
      <c r="BG92" s="4"/>
      <c r="BH92" s="4"/>
      <c r="BI92" s="4"/>
      <c r="BJ92" s="4"/>
      <c r="BK92" s="4"/>
      <c r="BL92" s="4"/>
      <c r="BM92" s="4"/>
    </row>
    <row r="93" spans="1:65">
      <c r="A93" s="32" t="s">
        <v>1561</v>
      </c>
      <c r="B93" s="32" t="s">
        <v>214</v>
      </c>
      <c r="C93" s="32" t="s">
        <v>30</v>
      </c>
      <c r="D93" s="32" t="s">
        <v>1562</v>
      </c>
      <c r="E93" s="129" t="s">
        <v>1563</v>
      </c>
      <c r="F93" s="36" t="s">
        <v>217</v>
      </c>
      <c r="G93" s="49">
        <v>31714158</v>
      </c>
      <c r="H93" s="47"/>
      <c r="I93" s="49"/>
      <c r="J93" s="49"/>
      <c r="K93" s="49"/>
      <c r="L93" s="35"/>
      <c r="M93" s="34"/>
      <c r="N93" s="34"/>
      <c r="O93" s="34"/>
      <c r="P93" s="35" t="s">
        <v>1564</v>
      </c>
      <c r="Q93" s="36">
        <v>43124</v>
      </c>
      <c r="R93" s="36">
        <v>43124</v>
      </c>
      <c r="S93" s="36">
        <v>43486</v>
      </c>
      <c r="T93" s="49">
        <v>337</v>
      </c>
      <c r="U93" s="55">
        <v>53920000</v>
      </c>
      <c r="V93" s="55">
        <v>4800000</v>
      </c>
      <c r="W93" s="62">
        <v>365</v>
      </c>
      <c r="X93" s="73">
        <v>43124</v>
      </c>
      <c r="Y93" s="62">
        <v>414</v>
      </c>
      <c r="Z93" s="36" t="s">
        <v>173</v>
      </c>
      <c r="AA93" s="65">
        <v>1549</v>
      </c>
      <c r="AB93" s="36" t="s">
        <v>182</v>
      </c>
      <c r="AC93" s="70"/>
      <c r="AD93" s="67"/>
      <c r="AE93" s="67"/>
      <c r="AF93" s="67"/>
      <c r="AG93" s="67"/>
      <c r="AH93" s="67"/>
      <c r="AI93" s="67"/>
      <c r="AJ93" s="67"/>
      <c r="AK93" s="67"/>
      <c r="AL93" s="69">
        <f t="shared" si="0"/>
        <v>53920000</v>
      </c>
      <c r="AM93" s="70" t="s">
        <v>238</v>
      </c>
      <c r="AN93" s="70" t="s">
        <v>239</v>
      </c>
      <c r="AO93" s="39">
        <v>1303</v>
      </c>
      <c r="AP93" s="70" t="s">
        <v>1530</v>
      </c>
      <c r="AQ93" s="34" t="s">
        <v>241</v>
      </c>
      <c r="AR93" s="36" t="s">
        <v>229</v>
      </c>
      <c r="AS93" s="32" t="s">
        <v>1566</v>
      </c>
      <c r="AT93" s="4"/>
      <c r="AU93" s="4"/>
      <c r="AV93" s="4"/>
      <c r="AW93" s="4"/>
      <c r="AX93" s="4"/>
      <c r="AY93" s="4"/>
      <c r="AZ93" s="4"/>
      <c r="BA93" s="4"/>
      <c r="BB93" s="4"/>
      <c r="BC93" s="4"/>
      <c r="BD93" s="4"/>
      <c r="BE93" s="4"/>
      <c r="BF93" s="4"/>
      <c r="BG93" s="4"/>
      <c r="BH93" s="4"/>
      <c r="BI93" s="4"/>
      <c r="BJ93" s="4"/>
      <c r="BK93" s="4"/>
      <c r="BL93" s="4"/>
      <c r="BM93" s="4"/>
    </row>
    <row r="94" spans="1:65">
      <c r="A94" s="48" t="s">
        <v>1567</v>
      </c>
      <c r="B94" s="48" t="s">
        <v>138</v>
      </c>
      <c r="C94" s="48"/>
      <c r="D94" s="48"/>
      <c r="E94" s="121"/>
      <c r="F94" s="48"/>
      <c r="G94" s="48"/>
      <c r="H94" s="122"/>
      <c r="I94" s="48"/>
      <c r="J94" s="48"/>
      <c r="K94" s="48"/>
      <c r="L94" s="122"/>
      <c r="M94" s="48"/>
      <c r="N94" s="48"/>
      <c r="O94" s="48"/>
      <c r="P94" s="122"/>
      <c r="Q94" s="123"/>
      <c r="R94" s="123"/>
      <c r="S94" s="64"/>
      <c r="T94" s="48"/>
      <c r="U94" s="124"/>
      <c r="V94" s="124"/>
      <c r="W94" s="63"/>
      <c r="X94" s="64"/>
      <c r="Y94" s="63"/>
      <c r="Z94" s="125"/>
      <c r="AA94" s="126"/>
      <c r="AB94" s="127"/>
      <c r="AC94" s="128"/>
      <c r="AD94" s="124"/>
      <c r="AE94" s="124"/>
      <c r="AF94" s="124"/>
      <c r="AG94" s="124"/>
      <c r="AH94" s="124"/>
      <c r="AI94" s="124"/>
      <c r="AJ94" s="124"/>
      <c r="AK94" s="124"/>
      <c r="AL94" s="67">
        <f t="shared" si="0"/>
        <v>0</v>
      </c>
      <c r="AM94" s="51"/>
      <c r="AN94" s="51"/>
      <c r="AO94" s="51"/>
      <c r="AP94" s="51"/>
      <c r="AQ94" s="123"/>
      <c r="AR94" s="123"/>
      <c r="AS94" s="48" t="s">
        <v>138</v>
      </c>
      <c r="AT94" s="4"/>
      <c r="AU94" s="4"/>
      <c r="AV94" s="4"/>
      <c r="AW94" s="4"/>
      <c r="AX94" s="4"/>
      <c r="AY94" s="4"/>
      <c r="AZ94" s="4"/>
      <c r="BA94" s="4"/>
      <c r="BB94" s="4"/>
      <c r="BC94" s="4"/>
      <c r="BD94" s="4"/>
      <c r="BE94" s="4"/>
      <c r="BF94" s="4"/>
      <c r="BG94" s="4"/>
      <c r="BH94" s="4"/>
      <c r="BI94" s="4"/>
      <c r="BJ94" s="4"/>
      <c r="BK94" s="4"/>
      <c r="BL94" s="4"/>
      <c r="BM94" s="4"/>
    </row>
    <row r="95" spans="1:65">
      <c r="A95" s="48" t="s">
        <v>1569</v>
      </c>
      <c r="B95" s="48" t="s">
        <v>138</v>
      </c>
      <c r="C95" s="48"/>
      <c r="D95" s="48"/>
      <c r="E95" s="121"/>
      <c r="F95" s="48"/>
      <c r="G95" s="48"/>
      <c r="H95" s="122"/>
      <c r="I95" s="48"/>
      <c r="J95" s="48"/>
      <c r="K95" s="48"/>
      <c r="L95" s="122"/>
      <c r="M95" s="48"/>
      <c r="N95" s="48"/>
      <c r="O95" s="48"/>
      <c r="P95" s="122"/>
      <c r="Q95" s="123"/>
      <c r="R95" s="123"/>
      <c r="S95" s="64"/>
      <c r="T95" s="48"/>
      <c r="U95" s="124"/>
      <c r="V95" s="124"/>
      <c r="W95" s="63"/>
      <c r="X95" s="64"/>
      <c r="Y95" s="63"/>
      <c r="Z95" s="125"/>
      <c r="AA95" s="126"/>
      <c r="AB95" s="127"/>
      <c r="AC95" s="128"/>
      <c r="AD95" s="124"/>
      <c r="AE95" s="124"/>
      <c r="AF95" s="124"/>
      <c r="AG95" s="124"/>
      <c r="AH95" s="124"/>
      <c r="AI95" s="124"/>
      <c r="AJ95" s="124"/>
      <c r="AK95" s="124"/>
      <c r="AL95" s="67">
        <f t="shared" si="0"/>
        <v>0</v>
      </c>
      <c r="AM95" s="51"/>
      <c r="AN95" s="51"/>
      <c r="AO95" s="51"/>
      <c r="AP95" s="51"/>
      <c r="AQ95" s="123"/>
      <c r="AR95" s="123"/>
      <c r="AS95" s="48" t="s">
        <v>138</v>
      </c>
      <c r="AT95" s="4"/>
      <c r="AU95" s="4"/>
      <c r="AV95" s="4"/>
      <c r="AW95" s="4"/>
      <c r="AX95" s="4"/>
      <c r="AY95" s="4"/>
      <c r="AZ95" s="4"/>
      <c r="BA95" s="4"/>
      <c r="BB95" s="4"/>
      <c r="BC95" s="4"/>
      <c r="BD95" s="4"/>
      <c r="BE95" s="4"/>
      <c r="BF95" s="4"/>
      <c r="BG95" s="4"/>
      <c r="BH95" s="4"/>
      <c r="BI95" s="4"/>
      <c r="BJ95" s="4"/>
      <c r="BK95" s="4"/>
      <c r="BL95" s="4"/>
      <c r="BM95" s="4"/>
    </row>
    <row r="96" spans="1:65">
      <c r="A96" s="48" t="s">
        <v>1570</v>
      </c>
      <c r="B96" s="48" t="s">
        <v>138</v>
      </c>
      <c r="C96" s="48"/>
      <c r="D96" s="48"/>
      <c r="E96" s="121"/>
      <c r="F96" s="48"/>
      <c r="G96" s="48"/>
      <c r="H96" s="122"/>
      <c r="I96" s="48"/>
      <c r="J96" s="48"/>
      <c r="K96" s="48"/>
      <c r="L96" s="122"/>
      <c r="M96" s="48"/>
      <c r="N96" s="48"/>
      <c r="O96" s="48"/>
      <c r="P96" s="122"/>
      <c r="Q96" s="123"/>
      <c r="R96" s="123"/>
      <c r="S96" s="64"/>
      <c r="T96" s="48"/>
      <c r="U96" s="124"/>
      <c r="V96" s="124"/>
      <c r="W96" s="63"/>
      <c r="X96" s="64"/>
      <c r="Y96" s="63"/>
      <c r="Z96" s="125"/>
      <c r="AA96" s="126"/>
      <c r="AB96" s="127"/>
      <c r="AC96" s="128"/>
      <c r="AD96" s="124"/>
      <c r="AE96" s="124"/>
      <c r="AF96" s="124"/>
      <c r="AG96" s="124"/>
      <c r="AH96" s="124"/>
      <c r="AI96" s="124"/>
      <c r="AJ96" s="124"/>
      <c r="AK96" s="124"/>
      <c r="AL96" s="67">
        <f t="shared" si="0"/>
        <v>0</v>
      </c>
      <c r="AM96" s="51"/>
      <c r="AN96" s="51"/>
      <c r="AO96" s="51"/>
      <c r="AP96" s="51"/>
      <c r="AQ96" s="123"/>
      <c r="AR96" s="123"/>
      <c r="AS96" s="48" t="s">
        <v>138</v>
      </c>
      <c r="AT96" s="4"/>
      <c r="AU96" s="4"/>
      <c r="AV96" s="4"/>
      <c r="AW96" s="4"/>
      <c r="AX96" s="4"/>
      <c r="AY96" s="4"/>
      <c r="AZ96" s="4"/>
      <c r="BA96" s="4"/>
      <c r="BB96" s="4"/>
      <c r="BC96" s="4"/>
      <c r="BD96" s="4"/>
      <c r="BE96" s="4"/>
      <c r="BF96" s="4"/>
      <c r="BG96" s="4"/>
      <c r="BH96" s="4"/>
      <c r="BI96" s="4"/>
      <c r="BJ96" s="4"/>
      <c r="BK96" s="4"/>
      <c r="BL96" s="4"/>
      <c r="BM96" s="4"/>
    </row>
    <row r="97" spans="1:65">
      <c r="A97" s="32" t="s">
        <v>1573</v>
      </c>
      <c r="B97" s="32" t="s">
        <v>214</v>
      </c>
      <c r="C97" s="32" t="s">
        <v>30</v>
      </c>
      <c r="D97" s="32" t="s">
        <v>1574</v>
      </c>
      <c r="E97" s="40" t="s">
        <v>1575</v>
      </c>
      <c r="F97" s="36" t="s">
        <v>217</v>
      </c>
      <c r="G97" s="49">
        <v>52122266</v>
      </c>
      <c r="H97" s="47"/>
      <c r="I97" s="49"/>
      <c r="J97" s="49"/>
      <c r="K97" s="49"/>
      <c r="L97" s="35"/>
      <c r="M97" s="34"/>
      <c r="N97" s="34"/>
      <c r="O97" s="34"/>
      <c r="P97" s="35" t="s">
        <v>1576</v>
      </c>
      <c r="Q97" s="36">
        <v>43125</v>
      </c>
      <c r="R97" s="36">
        <v>43125</v>
      </c>
      <c r="S97" s="36">
        <v>43465</v>
      </c>
      <c r="T97" s="49">
        <v>336</v>
      </c>
      <c r="U97" s="55">
        <v>35280000</v>
      </c>
      <c r="V97" s="55">
        <v>3150000</v>
      </c>
      <c r="W97" s="62">
        <v>390</v>
      </c>
      <c r="X97" s="73">
        <v>43125</v>
      </c>
      <c r="Y97" s="62">
        <v>433</v>
      </c>
      <c r="Z97" s="36" t="s">
        <v>173</v>
      </c>
      <c r="AA97" s="65">
        <v>1549</v>
      </c>
      <c r="AB97" s="36" t="s">
        <v>182</v>
      </c>
      <c r="AC97" s="70"/>
      <c r="AD97" s="67"/>
      <c r="AE97" s="67"/>
      <c r="AF97" s="67"/>
      <c r="AG97" s="67"/>
      <c r="AH97" s="67"/>
      <c r="AI97" s="67"/>
      <c r="AJ97" s="67"/>
      <c r="AK97" s="67"/>
      <c r="AL97" s="69">
        <f t="shared" si="0"/>
        <v>35280000</v>
      </c>
      <c r="AM97" s="70" t="s">
        <v>383</v>
      </c>
      <c r="AN97" s="70" t="s">
        <v>239</v>
      </c>
      <c r="AO97" s="39">
        <v>1300</v>
      </c>
      <c r="AP97" s="70" t="s">
        <v>353</v>
      </c>
      <c r="AQ97" s="34" t="s">
        <v>241</v>
      </c>
      <c r="AR97" s="34" t="s">
        <v>229</v>
      </c>
      <c r="AS97" s="32"/>
      <c r="AT97" s="4"/>
      <c r="AU97" s="4"/>
      <c r="AV97" s="4"/>
      <c r="AW97" s="4"/>
      <c r="AX97" s="4"/>
      <c r="AY97" s="4"/>
      <c r="AZ97" s="4"/>
      <c r="BA97" s="4"/>
      <c r="BB97" s="4"/>
      <c r="BC97" s="4"/>
      <c r="BD97" s="4"/>
      <c r="BE97" s="4"/>
      <c r="BF97" s="4"/>
      <c r="BG97" s="4"/>
      <c r="BH97" s="4"/>
      <c r="BI97" s="4"/>
      <c r="BJ97" s="4"/>
      <c r="BK97" s="4"/>
      <c r="BL97" s="4"/>
      <c r="BM97" s="4"/>
    </row>
    <row r="98" spans="1:65">
      <c r="A98" s="32" t="s">
        <v>1579</v>
      </c>
      <c r="B98" s="32" t="s">
        <v>214</v>
      </c>
      <c r="C98" s="32" t="s">
        <v>30</v>
      </c>
      <c r="D98" s="32" t="s">
        <v>1581</v>
      </c>
      <c r="E98" s="40" t="s">
        <v>99</v>
      </c>
      <c r="F98" s="36" t="s">
        <v>217</v>
      </c>
      <c r="G98" s="49">
        <v>80239681</v>
      </c>
      <c r="H98" s="47"/>
      <c r="I98" s="49"/>
      <c r="J98" s="49"/>
      <c r="K98" s="49"/>
      <c r="L98" s="35"/>
      <c r="M98" s="34"/>
      <c r="N98" s="34"/>
      <c r="O98" s="34"/>
      <c r="P98" s="35" t="s">
        <v>1576</v>
      </c>
      <c r="Q98" s="36">
        <v>43125</v>
      </c>
      <c r="R98" s="36">
        <v>43125</v>
      </c>
      <c r="S98" s="36">
        <v>43496</v>
      </c>
      <c r="T98" s="49">
        <v>336</v>
      </c>
      <c r="U98" s="55">
        <v>35280000</v>
      </c>
      <c r="V98" s="55">
        <v>3150000</v>
      </c>
      <c r="W98" s="62">
        <v>385</v>
      </c>
      <c r="X98" s="73">
        <v>43125</v>
      </c>
      <c r="Y98" s="62">
        <v>432</v>
      </c>
      <c r="Z98" s="36" t="s">
        <v>173</v>
      </c>
      <c r="AA98" s="65">
        <v>1549</v>
      </c>
      <c r="AB98" s="36" t="s">
        <v>182</v>
      </c>
      <c r="AC98" s="87" t="s">
        <v>498</v>
      </c>
      <c r="AD98" s="88">
        <v>43462</v>
      </c>
      <c r="AE98" s="89" t="s">
        <v>1036</v>
      </c>
      <c r="AF98" s="89" t="s">
        <v>1582</v>
      </c>
      <c r="AG98" s="67">
        <v>3150000</v>
      </c>
      <c r="AH98" s="89" t="s">
        <v>498</v>
      </c>
      <c r="AI98" s="88">
        <v>43462</v>
      </c>
      <c r="AJ98" s="89" t="s">
        <v>510</v>
      </c>
      <c r="AK98" s="89">
        <f t="shared" ref="AK98:AK99" si="3">AJ98+T98</f>
        <v>366</v>
      </c>
      <c r="AL98" s="69">
        <f t="shared" si="0"/>
        <v>38430000</v>
      </c>
      <c r="AM98" s="70" t="s">
        <v>383</v>
      </c>
      <c r="AN98" s="70" t="s">
        <v>239</v>
      </c>
      <c r="AO98" s="39">
        <v>1300</v>
      </c>
      <c r="AP98" s="70" t="s">
        <v>353</v>
      </c>
      <c r="AQ98" s="75" t="s">
        <v>241</v>
      </c>
      <c r="AR98" s="36" t="s">
        <v>229</v>
      </c>
      <c r="AS98" s="32"/>
      <c r="AT98" s="4"/>
      <c r="AU98" s="4"/>
      <c r="AV98" s="4"/>
      <c r="AW98" s="4"/>
      <c r="AX98" s="4"/>
      <c r="AY98" s="4"/>
      <c r="AZ98" s="4"/>
      <c r="BA98" s="4"/>
      <c r="BB98" s="4"/>
      <c r="BC98" s="4"/>
      <c r="BD98" s="4"/>
      <c r="BE98" s="4"/>
      <c r="BF98" s="4"/>
      <c r="BG98" s="4"/>
      <c r="BH98" s="4"/>
      <c r="BI98" s="4"/>
      <c r="BJ98" s="4"/>
      <c r="BK98" s="4"/>
      <c r="BL98" s="4"/>
      <c r="BM98" s="4"/>
    </row>
    <row r="99" spans="1:65">
      <c r="A99" s="32" t="s">
        <v>1584</v>
      </c>
      <c r="B99" s="32" t="s">
        <v>214</v>
      </c>
      <c r="C99" s="32" t="s">
        <v>30</v>
      </c>
      <c r="D99" s="32" t="s">
        <v>1585</v>
      </c>
      <c r="E99" s="40" t="s">
        <v>1586</v>
      </c>
      <c r="F99" s="36" t="s">
        <v>217</v>
      </c>
      <c r="G99" s="49">
        <v>52110213</v>
      </c>
      <c r="H99" s="47"/>
      <c r="I99" s="49"/>
      <c r="J99" s="49"/>
      <c r="K99" s="49"/>
      <c r="L99" s="35"/>
      <c r="M99" s="34"/>
      <c r="N99" s="34"/>
      <c r="O99" s="34"/>
      <c r="P99" s="35" t="s">
        <v>1588</v>
      </c>
      <c r="Q99" s="36">
        <v>43126</v>
      </c>
      <c r="R99" s="36">
        <v>43126</v>
      </c>
      <c r="S99" s="36">
        <v>43496</v>
      </c>
      <c r="T99" s="49">
        <v>335</v>
      </c>
      <c r="U99" s="55">
        <v>31266667</v>
      </c>
      <c r="V99" s="55">
        <v>2800000.029850746</v>
      </c>
      <c r="W99" s="62">
        <v>436</v>
      </c>
      <c r="X99" s="73">
        <v>43126</v>
      </c>
      <c r="Y99" s="62">
        <v>365</v>
      </c>
      <c r="Z99" s="36" t="s">
        <v>173</v>
      </c>
      <c r="AA99" s="65">
        <v>1549</v>
      </c>
      <c r="AB99" s="36" t="s">
        <v>182</v>
      </c>
      <c r="AC99" s="87" t="s">
        <v>498</v>
      </c>
      <c r="AD99" s="88">
        <v>43476</v>
      </c>
      <c r="AE99" s="89" t="s">
        <v>1589</v>
      </c>
      <c r="AF99" s="89" t="s">
        <v>1541</v>
      </c>
      <c r="AG99" s="67">
        <v>1866667</v>
      </c>
      <c r="AH99" s="89" t="s">
        <v>498</v>
      </c>
      <c r="AI99" s="88">
        <v>43476</v>
      </c>
      <c r="AJ99" s="89" t="s">
        <v>1590</v>
      </c>
      <c r="AK99" s="89">
        <f t="shared" si="3"/>
        <v>355</v>
      </c>
      <c r="AL99" s="69">
        <f t="shared" si="0"/>
        <v>33133334</v>
      </c>
      <c r="AM99" s="70" t="s">
        <v>383</v>
      </c>
      <c r="AN99" s="70" t="s">
        <v>432</v>
      </c>
      <c r="AO99" s="39">
        <v>1310</v>
      </c>
      <c r="AP99" s="70" t="s">
        <v>774</v>
      </c>
      <c r="AQ99" s="75" t="s">
        <v>241</v>
      </c>
      <c r="AR99" s="36" t="s">
        <v>229</v>
      </c>
      <c r="AS99" s="32" t="s">
        <v>1591</v>
      </c>
      <c r="AT99" s="4"/>
      <c r="AU99" s="4"/>
      <c r="AV99" s="4"/>
      <c r="AW99" s="4"/>
      <c r="AX99" s="4"/>
      <c r="AY99" s="4"/>
      <c r="AZ99" s="4"/>
      <c r="BA99" s="4"/>
      <c r="BB99" s="4"/>
      <c r="BC99" s="4"/>
      <c r="BD99" s="4"/>
      <c r="BE99" s="4"/>
      <c r="BF99" s="4"/>
      <c r="BG99" s="4"/>
      <c r="BH99" s="4"/>
      <c r="BI99" s="4"/>
      <c r="BJ99" s="4"/>
      <c r="BK99" s="4"/>
      <c r="BL99" s="4"/>
      <c r="BM99" s="4"/>
    </row>
    <row r="100" spans="1:65">
      <c r="A100" s="32" t="s">
        <v>1593</v>
      </c>
      <c r="B100" s="32" t="s">
        <v>214</v>
      </c>
      <c r="C100" s="32" t="s">
        <v>30</v>
      </c>
      <c r="D100" s="32" t="s">
        <v>1594</v>
      </c>
      <c r="E100" s="40" t="s">
        <v>979</v>
      </c>
      <c r="F100" s="36" t="s">
        <v>217</v>
      </c>
      <c r="G100" s="49">
        <v>1023016773</v>
      </c>
      <c r="H100" s="47"/>
      <c r="I100" s="49"/>
      <c r="J100" s="49"/>
      <c r="K100" s="49"/>
      <c r="L100" s="35"/>
      <c r="M100" s="34"/>
      <c r="N100" s="34"/>
      <c r="O100" s="34"/>
      <c r="P100" s="35" t="s">
        <v>1588</v>
      </c>
      <c r="Q100" s="36">
        <v>43126</v>
      </c>
      <c r="R100" s="36">
        <v>43126</v>
      </c>
      <c r="S100" s="36">
        <v>43465</v>
      </c>
      <c r="T100" s="49">
        <v>335</v>
      </c>
      <c r="U100" s="55">
        <v>31266667</v>
      </c>
      <c r="V100" s="55">
        <v>2800000.029850746</v>
      </c>
      <c r="W100" s="62">
        <v>413</v>
      </c>
      <c r="X100" s="73">
        <v>43126</v>
      </c>
      <c r="Y100" s="62">
        <v>366</v>
      </c>
      <c r="Z100" s="36" t="s">
        <v>173</v>
      </c>
      <c r="AA100" s="65">
        <v>1549</v>
      </c>
      <c r="AB100" s="36" t="s">
        <v>182</v>
      </c>
      <c r="AC100" s="70"/>
      <c r="AD100" s="67"/>
      <c r="AE100" s="67"/>
      <c r="AF100" s="67"/>
      <c r="AG100" s="67"/>
      <c r="AH100" s="67"/>
      <c r="AI100" s="67"/>
      <c r="AJ100" s="67"/>
      <c r="AK100" s="67"/>
      <c r="AL100" s="69">
        <f t="shared" si="0"/>
        <v>31266667</v>
      </c>
      <c r="AM100" s="70" t="s">
        <v>383</v>
      </c>
      <c r="AN100" s="70" t="s">
        <v>1586</v>
      </c>
      <c r="AO100" s="39">
        <v>1310</v>
      </c>
      <c r="AP100" s="70" t="s">
        <v>774</v>
      </c>
      <c r="AQ100" s="34" t="s">
        <v>241</v>
      </c>
      <c r="AR100" s="34" t="s">
        <v>229</v>
      </c>
      <c r="AS100" s="32"/>
      <c r="AT100" s="4"/>
      <c r="AU100" s="4"/>
      <c r="AV100" s="4"/>
      <c r="AW100" s="4"/>
      <c r="AX100" s="4"/>
      <c r="AY100" s="4"/>
      <c r="AZ100" s="4"/>
      <c r="BA100" s="4"/>
      <c r="BB100" s="4"/>
      <c r="BC100" s="4"/>
      <c r="BD100" s="4"/>
      <c r="BE100" s="4"/>
      <c r="BF100" s="4"/>
      <c r="BG100" s="4"/>
      <c r="BH100" s="4"/>
      <c r="BI100" s="4"/>
      <c r="BJ100" s="4"/>
      <c r="BK100" s="4"/>
      <c r="BL100" s="4"/>
      <c r="BM100" s="4"/>
    </row>
    <row r="101" spans="1:65">
      <c r="A101" s="32" t="s">
        <v>1598</v>
      </c>
      <c r="B101" s="32" t="s">
        <v>214</v>
      </c>
      <c r="C101" s="32" t="s">
        <v>30</v>
      </c>
      <c r="D101" s="32" t="s">
        <v>1599</v>
      </c>
      <c r="E101" s="40" t="s">
        <v>1600</v>
      </c>
      <c r="F101" s="36" t="s">
        <v>217</v>
      </c>
      <c r="G101" s="49">
        <v>32657910</v>
      </c>
      <c r="H101" s="47"/>
      <c r="I101" s="49"/>
      <c r="J101" s="49"/>
      <c r="K101" s="49"/>
      <c r="L101" s="35"/>
      <c r="M101" s="34"/>
      <c r="N101" s="34"/>
      <c r="O101" s="34"/>
      <c r="P101" s="35" t="s">
        <v>1601</v>
      </c>
      <c r="Q101" s="36">
        <v>43124</v>
      </c>
      <c r="R101" s="36">
        <v>43125</v>
      </c>
      <c r="S101" s="36">
        <v>43465</v>
      </c>
      <c r="T101" s="49">
        <v>336</v>
      </c>
      <c r="U101" s="55">
        <v>25200000</v>
      </c>
      <c r="V101" s="55">
        <v>2250000</v>
      </c>
      <c r="W101" s="62">
        <v>401</v>
      </c>
      <c r="X101" s="73">
        <v>43125</v>
      </c>
      <c r="Y101" s="62">
        <v>401</v>
      </c>
      <c r="Z101" s="36" t="s">
        <v>173</v>
      </c>
      <c r="AA101" s="65">
        <v>1549</v>
      </c>
      <c r="AB101" s="36" t="s">
        <v>182</v>
      </c>
      <c r="AC101" s="70"/>
      <c r="AD101" s="67"/>
      <c r="AE101" s="67"/>
      <c r="AF101" s="67"/>
      <c r="AG101" s="67"/>
      <c r="AH101" s="67"/>
      <c r="AI101" s="67"/>
      <c r="AJ101" s="67"/>
      <c r="AK101" s="67"/>
      <c r="AL101" s="69">
        <f t="shared" si="0"/>
        <v>25200000</v>
      </c>
      <c r="AM101" s="70" t="s">
        <v>383</v>
      </c>
      <c r="AN101" s="70" t="s">
        <v>538</v>
      </c>
      <c r="AO101" s="39">
        <v>1333</v>
      </c>
      <c r="AP101" s="70" t="s">
        <v>459</v>
      </c>
      <c r="AQ101" s="34" t="s">
        <v>241</v>
      </c>
      <c r="AR101" s="34" t="s">
        <v>229</v>
      </c>
      <c r="AS101" s="32"/>
      <c r="AT101" s="4"/>
      <c r="AU101" s="4"/>
      <c r="AV101" s="4"/>
      <c r="AW101" s="4"/>
      <c r="AX101" s="4"/>
      <c r="AY101" s="4"/>
      <c r="AZ101" s="4"/>
      <c r="BA101" s="4"/>
      <c r="BB101" s="4"/>
      <c r="BC101" s="4"/>
      <c r="BD101" s="4"/>
      <c r="BE101" s="4"/>
      <c r="BF101" s="4"/>
      <c r="BG101" s="4"/>
      <c r="BH101" s="4"/>
      <c r="BI101" s="4"/>
      <c r="BJ101" s="4"/>
      <c r="BK101" s="4"/>
      <c r="BL101" s="4"/>
      <c r="BM101" s="4"/>
    </row>
    <row r="102" spans="1:65">
      <c r="A102" s="32" t="s">
        <v>1602</v>
      </c>
      <c r="B102" s="32" t="s">
        <v>214</v>
      </c>
      <c r="C102" s="32" t="s">
        <v>30</v>
      </c>
      <c r="D102" s="32" t="s">
        <v>1603</v>
      </c>
      <c r="E102" s="40" t="s">
        <v>1604</v>
      </c>
      <c r="F102" s="36" t="s">
        <v>217</v>
      </c>
      <c r="G102" s="49">
        <v>1049618101</v>
      </c>
      <c r="H102" s="47"/>
      <c r="I102" s="49"/>
      <c r="J102" s="49"/>
      <c r="K102" s="49"/>
      <c r="L102" s="35"/>
      <c r="M102" s="34"/>
      <c r="N102" s="34"/>
      <c r="O102" s="34"/>
      <c r="P102" s="35" t="s">
        <v>1606</v>
      </c>
      <c r="Q102" s="36">
        <v>43123</v>
      </c>
      <c r="R102" s="36">
        <v>43126</v>
      </c>
      <c r="S102" s="36">
        <v>43465</v>
      </c>
      <c r="T102" s="49">
        <v>335</v>
      </c>
      <c r="U102" s="55">
        <v>25125000</v>
      </c>
      <c r="V102" s="55">
        <v>2250000</v>
      </c>
      <c r="W102" s="62">
        <v>418</v>
      </c>
      <c r="X102" s="73">
        <v>43126</v>
      </c>
      <c r="Y102" s="62">
        <v>399</v>
      </c>
      <c r="Z102" s="36" t="s">
        <v>173</v>
      </c>
      <c r="AA102" s="65">
        <v>1549</v>
      </c>
      <c r="AB102" s="36" t="s">
        <v>182</v>
      </c>
      <c r="AC102" s="70"/>
      <c r="AD102" s="67"/>
      <c r="AE102" s="67"/>
      <c r="AF102" s="67"/>
      <c r="AG102" s="67"/>
      <c r="AH102" s="67"/>
      <c r="AI102" s="67"/>
      <c r="AJ102" s="67"/>
      <c r="AK102" s="67"/>
      <c r="AL102" s="69">
        <f t="shared" si="0"/>
        <v>25125000</v>
      </c>
      <c r="AM102" s="70" t="s">
        <v>383</v>
      </c>
      <c r="AN102" s="70" t="s">
        <v>484</v>
      </c>
      <c r="AO102" s="39">
        <v>1333</v>
      </c>
      <c r="AP102" s="70" t="s">
        <v>459</v>
      </c>
      <c r="AQ102" s="34" t="s">
        <v>241</v>
      </c>
      <c r="AR102" s="34" t="s">
        <v>229</v>
      </c>
      <c r="AS102" s="32"/>
      <c r="AT102" s="4"/>
      <c r="AU102" s="4"/>
      <c r="AV102" s="4"/>
      <c r="AW102" s="4"/>
      <c r="AX102" s="4"/>
      <c r="AY102" s="4"/>
      <c r="AZ102" s="4"/>
      <c r="BA102" s="4"/>
      <c r="BB102" s="4"/>
      <c r="BC102" s="4"/>
      <c r="BD102" s="4"/>
      <c r="BE102" s="4"/>
      <c r="BF102" s="4"/>
      <c r="BG102" s="4"/>
      <c r="BH102" s="4"/>
      <c r="BI102" s="4"/>
      <c r="BJ102" s="4"/>
      <c r="BK102" s="4"/>
      <c r="BL102" s="4"/>
      <c r="BM102" s="4"/>
    </row>
    <row r="103" spans="1:65">
      <c r="A103" s="32" t="s">
        <v>1608</v>
      </c>
      <c r="B103" s="32" t="s">
        <v>214</v>
      </c>
      <c r="C103" s="32" t="s">
        <v>30</v>
      </c>
      <c r="D103" s="32" t="s">
        <v>1610</v>
      </c>
      <c r="E103" s="40" t="s">
        <v>1611</v>
      </c>
      <c r="F103" s="36" t="s">
        <v>217</v>
      </c>
      <c r="G103" s="32">
        <v>1020805941</v>
      </c>
      <c r="H103" s="114"/>
      <c r="I103" s="32"/>
      <c r="J103" s="32"/>
      <c r="K103" s="32"/>
      <c r="L103" s="114" t="s">
        <v>1612</v>
      </c>
      <c r="M103" s="32" t="s">
        <v>237</v>
      </c>
      <c r="N103" s="32">
        <v>79949609</v>
      </c>
      <c r="O103" s="36">
        <v>43395</v>
      </c>
      <c r="P103" s="114" t="s">
        <v>1613</v>
      </c>
      <c r="Q103" s="36">
        <v>43126</v>
      </c>
      <c r="R103" s="36">
        <v>43129</v>
      </c>
      <c r="S103" s="73">
        <v>43464</v>
      </c>
      <c r="T103" s="32">
        <v>240</v>
      </c>
      <c r="U103" s="67">
        <v>18000000</v>
      </c>
      <c r="V103" s="55">
        <v>2250000</v>
      </c>
      <c r="W103" s="62">
        <v>430</v>
      </c>
      <c r="X103" s="73">
        <v>43126</v>
      </c>
      <c r="Y103" s="62">
        <v>400</v>
      </c>
      <c r="Z103" s="36" t="s">
        <v>173</v>
      </c>
      <c r="AA103" s="65">
        <v>1549</v>
      </c>
      <c r="AB103" s="36" t="s">
        <v>182</v>
      </c>
      <c r="AC103" s="87" t="s">
        <v>498</v>
      </c>
      <c r="AD103" s="73">
        <v>43369</v>
      </c>
      <c r="AE103" s="89" t="s">
        <v>1614</v>
      </c>
      <c r="AF103" s="89" t="s">
        <v>1615</v>
      </c>
      <c r="AG103" s="67">
        <v>6900000</v>
      </c>
      <c r="AH103" s="89" t="s">
        <v>498</v>
      </c>
      <c r="AI103" s="73">
        <v>43369</v>
      </c>
      <c r="AJ103" s="89" t="s">
        <v>1157</v>
      </c>
      <c r="AK103" s="89" t="s">
        <v>1159</v>
      </c>
      <c r="AL103" s="69">
        <f t="shared" si="0"/>
        <v>24900000</v>
      </c>
      <c r="AM103" s="70" t="s">
        <v>383</v>
      </c>
      <c r="AN103" s="70" t="s">
        <v>484</v>
      </c>
      <c r="AO103" s="39">
        <v>1333</v>
      </c>
      <c r="AP103" s="70" t="s">
        <v>459</v>
      </c>
      <c r="AQ103" s="34" t="s">
        <v>241</v>
      </c>
      <c r="AR103" s="34" t="s">
        <v>1164</v>
      </c>
      <c r="AS103" s="32"/>
      <c r="AT103" s="4"/>
      <c r="AU103" s="4"/>
      <c r="AV103" s="4"/>
      <c r="AW103" s="4"/>
      <c r="AX103" s="4"/>
      <c r="AY103" s="4"/>
      <c r="AZ103" s="4"/>
      <c r="BA103" s="4"/>
      <c r="BB103" s="4"/>
      <c r="BC103" s="4"/>
      <c r="BD103" s="4"/>
      <c r="BE103" s="4"/>
      <c r="BF103" s="4"/>
      <c r="BG103" s="4"/>
      <c r="BH103" s="4"/>
      <c r="BI103" s="4"/>
      <c r="BJ103" s="4"/>
      <c r="BK103" s="4"/>
      <c r="BL103" s="4"/>
      <c r="BM103" s="4"/>
    </row>
    <row r="104" spans="1:65">
      <c r="A104" s="32" t="s">
        <v>1617</v>
      </c>
      <c r="B104" s="32" t="s">
        <v>214</v>
      </c>
      <c r="C104" s="32" t="s">
        <v>30</v>
      </c>
      <c r="D104" s="32" t="s">
        <v>1618</v>
      </c>
      <c r="E104" s="103" t="s">
        <v>297</v>
      </c>
      <c r="F104" s="36" t="s">
        <v>217</v>
      </c>
      <c r="G104" s="32">
        <v>1082899232</v>
      </c>
      <c r="H104" s="114"/>
      <c r="I104" s="32"/>
      <c r="J104" s="32"/>
      <c r="K104" s="32"/>
      <c r="L104" s="103" t="s">
        <v>1619</v>
      </c>
      <c r="M104" s="36" t="s">
        <v>217</v>
      </c>
      <c r="N104" s="32">
        <v>1013630428</v>
      </c>
      <c r="O104" s="36">
        <v>43474</v>
      </c>
      <c r="P104" s="114" t="s">
        <v>1621</v>
      </c>
      <c r="Q104" s="36">
        <v>43126</v>
      </c>
      <c r="R104" s="36">
        <v>43129</v>
      </c>
      <c r="S104" s="73">
        <v>43496</v>
      </c>
      <c r="T104" s="32">
        <v>240</v>
      </c>
      <c r="U104" s="67">
        <v>38400000</v>
      </c>
      <c r="V104" s="55">
        <v>4800000</v>
      </c>
      <c r="W104" s="62">
        <v>449</v>
      </c>
      <c r="X104" s="73">
        <v>43126</v>
      </c>
      <c r="Y104" s="62">
        <v>460</v>
      </c>
      <c r="Z104" s="36" t="s">
        <v>173</v>
      </c>
      <c r="AA104" s="65">
        <v>1549</v>
      </c>
      <c r="AB104" s="36" t="s">
        <v>182</v>
      </c>
      <c r="AC104" s="87" t="s">
        <v>1622</v>
      </c>
      <c r="AD104" s="32" t="s">
        <v>1623</v>
      </c>
      <c r="AE104" s="89" t="s">
        <v>1624</v>
      </c>
      <c r="AF104" s="89" t="s">
        <v>1625</v>
      </c>
      <c r="AG104" s="67">
        <f>11200000+4800000</f>
        <v>16000000</v>
      </c>
      <c r="AH104" s="89" t="s">
        <v>1622</v>
      </c>
      <c r="AI104" s="32" t="s">
        <v>1623</v>
      </c>
      <c r="AJ104" s="89">
        <f>70+30</f>
        <v>100</v>
      </c>
      <c r="AK104" s="89">
        <f>AJ104+T104</f>
        <v>340</v>
      </c>
      <c r="AL104" s="69">
        <f t="shared" si="0"/>
        <v>54400000</v>
      </c>
      <c r="AM104" s="70" t="s">
        <v>238</v>
      </c>
      <c r="AN104" s="70" t="s">
        <v>239</v>
      </c>
      <c r="AO104" s="39">
        <v>1613</v>
      </c>
      <c r="AP104" s="70" t="s">
        <v>353</v>
      </c>
      <c r="AQ104" s="75" t="s">
        <v>241</v>
      </c>
      <c r="AR104" s="36" t="s">
        <v>1164</v>
      </c>
      <c r="AS104" s="32" t="s">
        <v>1630</v>
      </c>
      <c r="AT104" s="4"/>
      <c r="AU104" s="4"/>
      <c r="AV104" s="4"/>
      <c r="AW104" s="4"/>
      <c r="AX104" s="4"/>
      <c r="AY104" s="4"/>
      <c r="AZ104" s="4"/>
      <c r="BA104" s="4"/>
      <c r="BB104" s="4"/>
      <c r="BC104" s="4"/>
      <c r="BD104" s="4"/>
      <c r="BE104" s="4"/>
      <c r="BF104" s="4"/>
      <c r="BG104" s="4"/>
      <c r="BH104" s="4"/>
      <c r="BI104" s="4"/>
      <c r="BJ104" s="4"/>
      <c r="BK104" s="4"/>
      <c r="BL104" s="4"/>
      <c r="BM104" s="4"/>
    </row>
    <row r="105" spans="1:65">
      <c r="A105" s="48" t="s">
        <v>1631</v>
      </c>
      <c r="B105" s="48" t="s">
        <v>138</v>
      </c>
      <c r="C105" s="48"/>
      <c r="D105" s="48"/>
      <c r="E105" s="121"/>
      <c r="F105" s="48"/>
      <c r="G105" s="48"/>
      <c r="H105" s="122"/>
      <c r="I105" s="48"/>
      <c r="J105" s="48"/>
      <c r="K105" s="48"/>
      <c r="L105" s="122"/>
      <c r="M105" s="48"/>
      <c r="N105" s="48"/>
      <c r="O105" s="48"/>
      <c r="P105" s="122"/>
      <c r="Q105" s="123"/>
      <c r="R105" s="123"/>
      <c r="S105" s="64"/>
      <c r="T105" s="48"/>
      <c r="U105" s="124"/>
      <c r="V105" s="124"/>
      <c r="W105" s="63"/>
      <c r="X105" s="64"/>
      <c r="Y105" s="63"/>
      <c r="Z105" s="125"/>
      <c r="AA105" s="126"/>
      <c r="AB105" s="127"/>
      <c r="AC105" s="128"/>
      <c r="AD105" s="124"/>
      <c r="AE105" s="124"/>
      <c r="AF105" s="124"/>
      <c r="AG105" s="124"/>
      <c r="AH105" s="124"/>
      <c r="AI105" s="124"/>
      <c r="AJ105" s="124"/>
      <c r="AK105" s="124"/>
      <c r="AL105" s="67">
        <f t="shared" si="0"/>
        <v>0</v>
      </c>
      <c r="AM105" s="51"/>
      <c r="AN105" s="51"/>
      <c r="AO105" s="51"/>
      <c r="AP105" s="51"/>
      <c r="AQ105" s="123"/>
      <c r="AR105" s="123"/>
      <c r="AS105" s="48" t="s">
        <v>138</v>
      </c>
      <c r="AT105" s="4"/>
      <c r="AU105" s="4"/>
      <c r="AV105" s="4"/>
      <c r="AW105" s="4"/>
      <c r="AX105" s="4"/>
      <c r="AY105" s="4"/>
      <c r="AZ105" s="4"/>
      <c r="BA105" s="4"/>
      <c r="BB105" s="4"/>
      <c r="BC105" s="4"/>
      <c r="BD105" s="4"/>
      <c r="BE105" s="4"/>
      <c r="BF105" s="4"/>
      <c r="BG105" s="4"/>
      <c r="BH105" s="4"/>
      <c r="BI105" s="4"/>
      <c r="BJ105" s="4"/>
      <c r="BK105" s="4"/>
      <c r="BL105" s="4"/>
      <c r="BM105" s="4"/>
    </row>
    <row r="106" spans="1:65">
      <c r="A106" s="32" t="s">
        <v>1633</v>
      </c>
      <c r="B106" s="32" t="s">
        <v>214</v>
      </c>
      <c r="C106" s="32" t="s">
        <v>30</v>
      </c>
      <c r="D106" s="32" t="s">
        <v>1636</v>
      </c>
      <c r="E106" s="40" t="s">
        <v>1637</v>
      </c>
      <c r="F106" s="36" t="s">
        <v>217</v>
      </c>
      <c r="G106" s="32">
        <v>52268000</v>
      </c>
      <c r="H106" s="114"/>
      <c r="I106" s="32"/>
      <c r="J106" s="32"/>
      <c r="K106" s="32"/>
      <c r="L106" s="114"/>
      <c r="M106" s="32"/>
      <c r="N106" s="32"/>
      <c r="O106" s="32"/>
      <c r="P106" s="114" t="s">
        <v>1639</v>
      </c>
      <c r="Q106" s="36">
        <v>43126</v>
      </c>
      <c r="R106" s="36">
        <v>43131</v>
      </c>
      <c r="S106" s="73">
        <v>43465</v>
      </c>
      <c r="T106" s="32">
        <v>240</v>
      </c>
      <c r="U106" s="67">
        <v>38400000</v>
      </c>
      <c r="V106" s="55">
        <v>4800000</v>
      </c>
      <c r="W106" s="62">
        <v>432</v>
      </c>
      <c r="X106" s="73">
        <v>43126</v>
      </c>
      <c r="Y106" s="62">
        <v>459</v>
      </c>
      <c r="Z106" s="36" t="s">
        <v>173</v>
      </c>
      <c r="AA106" s="65">
        <v>1549</v>
      </c>
      <c r="AB106" s="36" t="s">
        <v>182</v>
      </c>
      <c r="AC106" s="87" t="s">
        <v>498</v>
      </c>
      <c r="AD106" s="73">
        <v>43369</v>
      </c>
      <c r="AE106" s="89" t="s">
        <v>1640</v>
      </c>
      <c r="AF106" s="89" t="s">
        <v>1641</v>
      </c>
      <c r="AG106" s="67">
        <v>14400000</v>
      </c>
      <c r="AH106" s="89" t="s">
        <v>498</v>
      </c>
      <c r="AI106" s="73">
        <v>43369</v>
      </c>
      <c r="AJ106" s="89" t="s">
        <v>1642</v>
      </c>
      <c r="AK106" s="89" t="s">
        <v>1643</v>
      </c>
      <c r="AL106" s="69">
        <f t="shared" si="0"/>
        <v>52800000</v>
      </c>
      <c r="AM106" s="70" t="s">
        <v>238</v>
      </c>
      <c r="AN106" s="70" t="s">
        <v>239</v>
      </c>
      <c r="AO106" s="39">
        <v>1613</v>
      </c>
      <c r="AP106" s="70" t="s">
        <v>353</v>
      </c>
      <c r="AQ106" s="34" t="s">
        <v>241</v>
      </c>
      <c r="AR106" s="34" t="s">
        <v>1164</v>
      </c>
      <c r="AS106" s="32"/>
      <c r="AT106" s="4"/>
      <c r="AU106" s="4"/>
      <c r="AV106" s="4"/>
      <c r="AW106" s="4"/>
      <c r="AX106" s="4"/>
      <c r="AY106" s="4"/>
      <c r="AZ106" s="4"/>
      <c r="BA106" s="4"/>
      <c r="BB106" s="4"/>
      <c r="BC106" s="4"/>
      <c r="BD106" s="4"/>
      <c r="BE106" s="4"/>
      <c r="BF106" s="4"/>
      <c r="BG106" s="4"/>
      <c r="BH106" s="4"/>
      <c r="BI106" s="4"/>
      <c r="BJ106" s="4"/>
      <c r="BK106" s="4"/>
      <c r="BL106" s="4"/>
      <c r="BM106" s="4"/>
    </row>
    <row r="107" spans="1:65">
      <c r="A107" s="32" t="s">
        <v>1645</v>
      </c>
      <c r="B107" s="32" t="s">
        <v>214</v>
      </c>
      <c r="C107" s="32" t="s">
        <v>30</v>
      </c>
      <c r="D107" s="32" t="s">
        <v>1646</v>
      </c>
      <c r="E107" s="40" t="s">
        <v>1647</v>
      </c>
      <c r="F107" s="36" t="s">
        <v>217</v>
      </c>
      <c r="G107" s="32">
        <v>79328471</v>
      </c>
      <c r="H107" s="47"/>
      <c r="I107" s="49"/>
      <c r="J107" s="49"/>
      <c r="K107" s="49"/>
      <c r="L107" s="35"/>
      <c r="M107" s="34"/>
      <c r="N107" s="34"/>
      <c r="O107" s="34"/>
      <c r="P107" s="35" t="s">
        <v>1648</v>
      </c>
      <c r="Q107" s="36">
        <v>43126</v>
      </c>
      <c r="R107" s="36">
        <v>43126</v>
      </c>
      <c r="S107" s="73">
        <v>43465</v>
      </c>
      <c r="T107" s="32">
        <v>240</v>
      </c>
      <c r="U107" s="67">
        <v>43200000</v>
      </c>
      <c r="V107" s="55">
        <v>5400000</v>
      </c>
      <c r="W107" s="62">
        <v>431</v>
      </c>
      <c r="X107" s="73">
        <v>43126</v>
      </c>
      <c r="Y107" s="62">
        <v>412</v>
      </c>
      <c r="Z107" s="36" t="s">
        <v>173</v>
      </c>
      <c r="AA107" s="65">
        <v>1549</v>
      </c>
      <c r="AB107" s="36" t="s">
        <v>182</v>
      </c>
      <c r="AC107" s="87" t="s">
        <v>498</v>
      </c>
      <c r="AD107" s="73">
        <v>43367</v>
      </c>
      <c r="AE107" s="89" t="s">
        <v>1649</v>
      </c>
      <c r="AF107" s="89" t="s">
        <v>1651</v>
      </c>
      <c r="AG107" s="67">
        <v>17100000</v>
      </c>
      <c r="AH107" s="89" t="s">
        <v>498</v>
      </c>
      <c r="AI107" s="73">
        <v>43367</v>
      </c>
      <c r="AJ107" s="89" t="s">
        <v>1652</v>
      </c>
      <c r="AK107" s="89" t="s">
        <v>1159</v>
      </c>
      <c r="AL107" s="69">
        <f t="shared" si="0"/>
        <v>60300000</v>
      </c>
      <c r="AM107" s="70" t="s">
        <v>238</v>
      </c>
      <c r="AN107" s="70" t="s">
        <v>1018</v>
      </c>
      <c r="AO107" s="39">
        <v>1614</v>
      </c>
      <c r="AP107" s="70" t="s">
        <v>1000</v>
      </c>
      <c r="AQ107" s="34" t="s">
        <v>241</v>
      </c>
      <c r="AR107" s="34" t="s">
        <v>229</v>
      </c>
      <c r="AS107" s="32"/>
      <c r="AT107" s="4"/>
      <c r="AU107" s="4"/>
      <c r="AV107" s="4"/>
      <c r="AW107" s="4"/>
      <c r="AX107" s="4"/>
      <c r="AY107" s="4"/>
      <c r="AZ107" s="4"/>
      <c r="BA107" s="4"/>
      <c r="BB107" s="4"/>
      <c r="BC107" s="4"/>
      <c r="BD107" s="4"/>
      <c r="BE107" s="4"/>
      <c r="BF107" s="4"/>
      <c r="BG107" s="4"/>
      <c r="BH107" s="4"/>
      <c r="BI107" s="4"/>
      <c r="BJ107" s="4"/>
      <c r="BK107" s="4"/>
      <c r="BL107" s="4"/>
      <c r="BM107" s="4"/>
    </row>
    <row r="108" spans="1:65">
      <c r="A108" s="32" t="s">
        <v>1653</v>
      </c>
      <c r="B108" s="32" t="s">
        <v>214</v>
      </c>
      <c r="C108" s="32" t="s">
        <v>30</v>
      </c>
      <c r="D108" s="32" t="s">
        <v>1654</v>
      </c>
      <c r="E108" s="40" t="s">
        <v>1655</v>
      </c>
      <c r="F108" s="36" t="s">
        <v>217</v>
      </c>
      <c r="G108" s="32">
        <v>7187669</v>
      </c>
      <c r="H108" s="114"/>
      <c r="I108" s="32"/>
      <c r="J108" s="32"/>
      <c r="K108" s="32"/>
      <c r="L108" s="114"/>
      <c r="M108" s="32"/>
      <c r="N108" s="32"/>
      <c r="O108" s="32"/>
      <c r="P108" s="114" t="s">
        <v>1656</v>
      </c>
      <c r="Q108" s="36">
        <v>43126</v>
      </c>
      <c r="R108" s="36">
        <v>43129</v>
      </c>
      <c r="S108" s="73">
        <v>43490</v>
      </c>
      <c r="T108" s="32">
        <v>240</v>
      </c>
      <c r="U108" s="67">
        <v>43200000</v>
      </c>
      <c r="V108" s="55">
        <v>5400000</v>
      </c>
      <c r="W108" s="62">
        <v>435</v>
      </c>
      <c r="X108" s="73">
        <v>43126</v>
      </c>
      <c r="Y108" s="62">
        <v>382</v>
      </c>
      <c r="Z108" s="36" t="s">
        <v>173</v>
      </c>
      <c r="AA108" s="65">
        <v>1549</v>
      </c>
      <c r="AB108" s="36" t="s">
        <v>182</v>
      </c>
      <c r="AC108" s="87" t="s">
        <v>1622</v>
      </c>
      <c r="AD108" s="32" t="s">
        <v>1623</v>
      </c>
      <c r="AE108" s="89" t="s">
        <v>1658</v>
      </c>
      <c r="AF108" s="89" t="s">
        <v>1659</v>
      </c>
      <c r="AG108" s="67">
        <f>16560000+4500000</f>
        <v>21060000</v>
      </c>
      <c r="AH108" s="89" t="s">
        <v>1622</v>
      </c>
      <c r="AI108" s="32" t="s">
        <v>1623</v>
      </c>
      <c r="AJ108" s="89">
        <f>92+25</f>
        <v>117</v>
      </c>
      <c r="AK108" s="89">
        <f>AJ108+T108</f>
        <v>357</v>
      </c>
      <c r="AL108" s="69">
        <f t="shared" si="0"/>
        <v>64260000</v>
      </c>
      <c r="AM108" s="70" t="s">
        <v>238</v>
      </c>
      <c r="AN108" s="70" t="s">
        <v>999</v>
      </c>
      <c r="AO108" s="39">
        <v>1614</v>
      </c>
      <c r="AP108" s="70" t="s">
        <v>1000</v>
      </c>
      <c r="AQ108" s="75" t="s">
        <v>241</v>
      </c>
      <c r="AR108" s="36" t="s">
        <v>1164</v>
      </c>
      <c r="AS108" s="32"/>
      <c r="AT108" s="4"/>
      <c r="AU108" s="4"/>
      <c r="AV108" s="4"/>
      <c r="AW108" s="4"/>
      <c r="AX108" s="4"/>
      <c r="AY108" s="4"/>
      <c r="AZ108" s="4"/>
      <c r="BA108" s="4"/>
      <c r="BB108" s="4"/>
      <c r="BC108" s="4"/>
      <c r="BD108" s="4"/>
      <c r="BE108" s="4"/>
      <c r="BF108" s="4"/>
      <c r="BG108" s="4"/>
      <c r="BH108" s="4"/>
      <c r="BI108" s="4"/>
      <c r="BJ108" s="4"/>
      <c r="BK108" s="4"/>
      <c r="BL108" s="4"/>
      <c r="BM108" s="4"/>
    </row>
    <row r="109" spans="1:65">
      <c r="A109" s="48" t="s">
        <v>1662</v>
      </c>
      <c r="B109" s="48" t="s">
        <v>138</v>
      </c>
      <c r="C109" s="48"/>
      <c r="D109" s="48"/>
      <c r="E109" s="121"/>
      <c r="F109" s="48"/>
      <c r="G109" s="48"/>
      <c r="H109" s="122"/>
      <c r="I109" s="48"/>
      <c r="J109" s="48"/>
      <c r="K109" s="48"/>
      <c r="L109" s="122"/>
      <c r="M109" s="48"/>
      <c r="N109" s="48"/>
      <c r="O109" s="48"/>
      <c r="P109" s="122"/>
      <c r="Q109" s="123"/>
      <c r="R109" s="123"/>
      <c r="S109" s="64"/>
      <c r="T109" s="48"/>
      <c r="U109" s="124"/>
      <c r="V109" s="124"/>
      <c r="W109" s="63"/>
      <c r="X109" s="64"/>
      <c r="Y109" s="63"/>
      <c r="Z109" s="125"/>
      <c r="AA109" s="126"/>
      <c r="AB109" s="127"/>
      <c r="AC109" s="128"/>
      <c r="AD109" s="124"/>
      <c r="AE109" s="124"/>
      <c r="AF109" s="124"/>
      <c r="AG109" s="124"/>
      <c r="AH109" s="124"/>
      <c r="AI109" s="124"/>
      <c r="AJ109" s="124"/>
      <c r="AK109" s="124"/>
      <c r="AL109" s="67">
        <f t="shared" si="0"/>
        <v>0</v>
      </c>
      <c r="AM109" s="51"/>
      <c r="AN109" s="51"/>
      <c r="AO109" s="51"/>
      <c r="AP109" s="51"/>
      <c r="AQ109" s="123"/>
      <c r="AR109" s="123"/>
      <c r="AS109" s="48" t="s">
        <v>138</v>
      </c>
      <c r="AT109" s="4"/>
      <c r="AU109" s="4"/>
      <c r="AV109" s="4"/>
      <c r="AW109" s="4"/>
      <c r="AX109" s="4"/>
      <c r="AY109" s="4"/>
      <c r="AZ109" s="4"/>
      <c r="BA109" s="4"/>
      <c r="BB109" s="4"/>
      <c r="BC109" s="4"/>
      <c r="BD109" s="4"/>
      <c r="BE109" s="4"/>
      <c r="BF109" s="4"/>
      <c r="BG109" s="4"/>
      <c r="BH109" s="4"/>
      <c r="BI109" s="4"/>
      <c r="BJ109" s="4"/>
      <c r="BK109" s="4"/>
      <c r="BL109" s="4"/>
      <c r="BM109" s="4"/>
    </row>
    <row r="110" spans="1:65">
      <c r="A110" s="48" t="s">
        <v>1664</v>
      </c>
      <c r="B110" s="48" t="s">
        <v>138</v>
      </c>
      <c r="C110" s="48"/>
      <c r="D110" s="48"/>
      <c r="E110" s="121"/>
      <c r="F110" s="48"/>
      <c r="G110" s="48"/>
      <c r="H110" s="122"/>
      <c r="I110" s="48"/>
      <c r="J110" s="48"/>
      <c r="K110" s="48"/>
      <c r="L110" s="122"/>
      <c r="M110" s="48"/>
      <c r="N110" s="48"/>
      <c r="O110" s="48"/>
      <c r="P110" s="122"/>
      <c r="Q110" s="123"/>
      <c r="R110" s="123"/>
      <c r="S110" s="64"/>
      <c r="T110" s="48"/>
      <c r="U110" s="124"/>
      <c r="V110" s="124"/>
      <c r="W110" s="63"/>
      <c r="X110" s="64"/>
      <c r="Y110" s="63"/>
      <c r="Z110" s="125"/>
      <c r="AA110" s="126"/>
      <c r="AB110" s="127"/>
      <c r="AC110" s="128"/>
      <c r="AD110" s="124"/>
      <c r="AE110" s="124"/>
      <c r="AF110" s="124"/>
      <c r="AG110" s="124"/>
      <c r="AH110" s="124"/>
      <c r="AI110" s="124"/>
      <c r="AJ110" s="124"/>
      <c r="AK110" s="124"/>
      <c r="AL110" s="67">
        <f t="shared" si="0"/>
        <v>0</v>
      </c>
      <c r="AM110" s="51"/>
      <c r="AN110" s="51"/>
      <c r="AO110" s="51"/>
      <c r="AP110" s="51"/>
      <c r="AQ110" s="123"/>
      <c r="AR110" s="123"/>
      <c r="AS110" s="48" t="s">
        <v>138</v>
      </c>
      <c r="AT110" s="4"/>
      <c r="AU110" s="4"/>
      <c r="AV110" s="4"/>
      <c r="AW110" s="4"/>
      <c r="AX110" s="4"/>
      <c r="AY110" s="4"/>
      <c r="AZ110" s="4"/>
      <c r="BA110" s="4"/>
      <c r="BB110" s="4"/>
      <c r="BC110" s="4"/>
      <c r="BD110" s="4"/>
      <c r="BE110" s="4"/>
      <c r="BF110" s="4"/>
      <c r="BG110" s="4"/>
      <c r="BH110" s="4"/>
      <c r="BI110" s="4"/>
      <c r="BJ110" s="4"/>
      <c r="BK110" s="4"/>
      <c r="BL110" s="4"/>
      <c r="BM110" s="4"/>
    </row>
    <row r="111" spans="1:65">
      <c r="A111" s="32" t="s">
        <v>1667</v>
      </c>
      <c r="B111" s="32" t="s">
        <v>214</v>
      </c>
      <c r="C111" s="32" t="s">
        <v>30</v>
      </c>
      <c r="D111" s="32" t="s">
        <v>1668</v>
      </c>
      <c r="E111" s="40" t="s">
        <v>189</v>
      </c>
      <c r="F111" s="36" t="s">
        <v>217</v>
      </c>
      <c r="G111" s="49">
        <v>52316051</v>
      </c>
      <c r="H111" s="47"/>
      <c r="I111" s="49"/>
      <c r="J111" s="49"/>
      <c r="K111" s="49"/>
      <c r="L111" s="35"/>
      <c r="M111" s="34"/>
      <c r="N111" s="34"/>
      <c r="O111" s="34"/>
      <c r="P111" s="35" t="s">
        <v>1669</v>
      </c>
      <c r="Q111" s="36">
        <v>43126</v>
      </c>
      <c r="R111" s="36">
        <v>43126</v>
      </c>
      <c r="S111" s="73">
        <v>43470</v>
      </c>
      <c r="T111" s="32">
        <v>336</v>
      </c>
      <c r="U111" s="67">
        <v>40485906</v>
      </c>
      <c r="V111" s="55">
        <v>3614813.0357142854</v>
      </c>
      <c r="W111" s="62">
        <v>382</v>
      </c>
      <c r="X111" s="73">
        <v>43125</v>
      </c>
      <c r="Y111" s="62">
        <v>437</v>
      </c>
      <c r="Z111" s="36" t="s">
        <v>173</v>
      </c>
      <c r="AA111" s="65">
        <v>1549</v>
      </c>
      <c r="AB111" s="36" t="s">
        <v>182</v>
      </c>
      <c r="AC111" s="70"/>
      <c r="AD111" s="67"/>
      <c r="AE111" s="67"/>
      <c r="AF111" s="67"/>
      <c r="AG111" s="67"/>
      <c r="AH111" s="67"/>
      <c r="AI111" s="67"/>
      <c r="AJ111" s="67"/>
      <c r="AK111" s="67"/>
      <c r="AL111" s="69">
        <f t="shared" si="0"/>
        <v>40485906</v>
      </c>
      <c r="AM111" s="70" t="s">
        <v>383</v>
      </c>
      <c r="AN111" s="70" t="s">
        <v>1103</v>
      </c>
      <c r="AO111" s="39">
        <v>1319</v>
      </c>
      <c r="AP111" s="70" t="s">
        <v>1671</v>
      </c>
      <c r="AQ111" s="34" t="s">
        <v>241</v>
      </c>
      <c r="AR111" s="34" t="s">
        <v>229</v>
      </c>
      <c r="AS111" s="32" t="s">
        <v>1672</v>
      </c>
      <c r="AT111" s="4"/>
      <c r="AU111" s="4"/>
      <c r="AV111" s="4"/>
      <c r="AW111" s="4"/>
      <c r="AX111" s="4"/>
      <c r="AY111" s="4"/>
      <c r="AZ111" s="4"/>
      <c r="BA111" s="4"/>
      <c r="BB111" s="4"/>
      <c r="BC111" s="4"/>
      <c r="BD111" s="4"/>
      <c r="BE111" s="4"/>
      <c r="BF111" s="4"/>
      <c r="BG111" s="4"/>
      <c r="BH111" s="4"/>
      <c r="BI111" s="4"/>
      <c r="BJ111" s="4"/>
      <c r="BK111" s="4"/>
      <c r="BL111" s="4"/>
      <c r="BM111" s="4"/>
    </row>
    <row r="112" spans="1:65">
      <c r="A112" s="48" t="s">
        <v>1673</v>
      </c>
      <c r="B112" s="48" t="s">
        <v>138</v>
      </c>
      <c r="C112" s="48"/>
      <c r="D112" s="48"/>
      <c r="E112" s="121"/>
      <c r="F112" s="48"/>
      <c r="G112" s="48"/>
      <c r="H112" s="122"/>
      <c r="I112" s="48"/>
      <c r="J112" s="48"/>
      <c r="K112" s="48"/>
      <c r="L112" s="122"/>
      <c r="M112" s="48"/>
      <c r="N112" s="48"/>
      <c r="O112" s="48"/>
      <c r="P112" s="122"/>
      <c r="Q112" s="123"/>
      <c r="R112" s="123"/>
      <c r="S112" s="64"/>
      <c r="T112" s="48"/>
      <c r="U112" s="124"/>
      <c r="V112" s="124"/>
      <c r="W112" s="63"/>
      <c r="X112" s="64"/>
      <c r="Y112" s="63"/>
      <c r="Z112" s="125"/>
      <c r="AA112" s="126"/>
      <c r="AB112" s="127"/>
      <c r="AC112" s="128"/>
      <c r="AD112" s="124"/>
      <c r="AE112" s="124"/>
      <c r="AF112" s="124"/>
      <c r="AG112" s="124"/>
      <c r="AH112" s="124"/>
      <c r="AI112" s="124"/>
      <c r="AJ112" s="124"/>
      <c r="AK112" s="124"/>
      <c r="AL112" s="67">
        <f t="shared" si="0"/>
        <v>0</v>
      </c>
      <c r="AM112" s="51"/>
      <c r="AN112" s="51"/>
      <c r="AO112" s="51"/>
      <c r="AP112" s="51"/>
      <c r="AQ112" s="123"/>
      <c r="AR112" s="123"/>
      <c r="AS112" s="48" t="s">
        <v>138</v>
      </c>
      <c r="AT112" s="4"/>
      <c r="AU112" s="4"/>
      <c r="AV112" s="4"/>
      <c r="AW112" s="4"/>
      <c r="AX112" s="4"/>
      <c r="AY112" s="4"/>
      <c r="AZ112" s="4"/>
      <c r="BA112" s="4"/>
      <c r="BB112" s="4"/>
      <c r="BC112" s="4"/>
      <c r="BD112" s="4"/>
      <c r="BE112" s="4"/>
      <c r="BF112" s="4"/>
      <c r="BG112" s="4"/>
      <c r="BH112" s="4"/>
      <c r="BI112" s="4"/>
      <c r="BJ112" s="4"/>
      <c r="BK112" s="4"/>
      <c r="BL112" s="4"/>
      <c r="BM112" s="4"/>
    </row>
    <row r="113" spans="1:65">
      <c r="A113" s="32" t="s">
        <v>1675</v>
      </c>
      <c r="B113" s="32" t="s">
        <v>214</v>
      </c>
      <c r="C113" s="32" t="s">
        <v>30</v>
      </c>
      <c r="D113" s="32" t="s">
        <v>1676</v>
      </c>
      <c r="E113" s="40" t="s">
        <v>343</v>
      </c>
      <c r="F113" s="36" t="s">
        <v>217</v>
      </c>
      <c r="G113" s="32">
        <v>2399538</v>
      </c>
      <c r="H113" s="47"/>
      <c r="I113" s="49"/>
      <c r="J113" s="49"/>
      <c r="K113" s="49"/>
      <c r="L113" s="35"/>
      <c r="M113" s="34"/>
      <c r="N113" s="34"/>
      <c r="O113" s="34"/>
      <c r="P113" s="35" t="s">
        <v>1677</v>
      </c>
      <c r="Q113" s="36">
        <v>43125</v>
      </c>
      <c r="R113" s="36">
        <v>43125</v>
      </c>
      <c r="S113" s="36">
        <v>43465</v>
      </c>
      <c r="T113" s="49">
        <v>336</v>
      </c>
      <c r="U113" s="55">
        <v>23956800</v>
      </c>
      <c r="V113" s="55">
        <v>2139000</v>
      </c>
      <c r="W113" s="62">
        <v>380</v>
      </c>
      <c r="X113" s="73">
        <v>43125</v>
      </c>
      <c r="Y113" s="62">
        <v>429</v>
      </c>
      <c r="Z113" s="36" t="s">
        <v>280</v>
      </c>
      <c r="AA113" s="65">
        <v>1544</v>
      </c>
      <c r="AB113" s="36" t="s">
        <v>949</v>
      </c>
      <c r="AC113" s="70"/>
      <c r="AD113" s="67"/>
      <c r="AE113" s="67"/>
      <c r="AF113" s="67"/>
      <c r="AG113" s="67"/>
      <c r="AH113" s="67"/>
      <c r="AI113" s="67"/>
      <c r="AJ113" s="67"/>
      <c r="AK113" s="67"/>
      <c r="AL113" s="69">
        <f t="shared" si="0"/>
        <v>23956800</v>
      </c>
      <c r="AM113" s="70" t="s">
        <v>383</v>
      </c>
      <c r="AN113" s="70" t="s">
        <v>951</v>
      </c>
      <c r="AO113" s="39">
        <v>1353</v>
      </c>
      <c r="AP113" s="70" t="s">
        <v>1682</v>
      </c>
      <c r="AQ113" s="34" t="s">
        <v>241</v>
      </c>
      <c r="AR113" s="34" t="s">
        <v>229</v>
      </c>
      <c r="AS113" s="32"/>
      <c r="AT113" s="4"/>
      <c r="AU113" s="4"/>
      <c r="AV113" s="4"/>
      <c r="AW113" s="4"/>
      <c r="AX113" s="4"/>
      <c r="AY113" s="4"/>
      <c r="AZ113" s="4"/>
      <c r="BA113" s="4"/>
      <c r="BB113" s="4"/>
      <c r="BC113" s="4"/>
      <c r="BD113" s="4"/>
      <c r="BE113" s="4"/>
      <c r="BF113" s="4"/>
      <c r="BG113" s="4"/>
      <c r="BH113" s="4"/>
      <c r="BI113" s="4"/>
      <c r="BJ113" s="4"/>
      <c r="BK113" s="4"/>
      <c r="BL113" s="4"/>
      <c r="BM113" s="4"/>
    </row>
    <row r="114" spans="1:65">
      <c r="A114" s="32" t="s">
        <v>1685</v>
      </c>
      <c r="B114" s="32" t="s">
        <v>214</v>
      </c>
      <c r="C114" s="32" t="s">
        <v>30</v>
      </c>
      <c r="D114" s="32" t="s">
        <v>1688</v>
      </c>
      <c r="E114" s="40" t="s">
        <v>219</v>
      </c>
      <c r="F114" s="36" t="s">
        <v>217</v>
      </c>
      <c r="G114" s="32">
        <v>80139417</v>
      </c>
      <c r="H114" s="47"/>
      <c r="I114" s="49"/>
      <c r="J114" s="49"/>
      <c r="K114" s="49"/>
      <c r="L114" s="35"/>
      <c r="M114" s="34"/>
      <c r="N114" s="34"/>
      <c r="O114" s="34"/>
      <c r="P114" s="35" t="s">
        <v>1677</v>
      </c>
      <c r="Q114" s="36">
        <v>43125</v>
      </c>
      <c r="R114" s="36">
        <v>43125</v>
      </c>
      <c r="S114" s="36">
        <v>43465</v>
      </c>
      <c r="T114" s="49">
        <v>336</v>
      </c>
      <c r="U114" s="55">
        <v>23956800</v>
      </c>
      <c r="V114" s="55">
        <v>2139000</v>
      </c>
      <c r="W114" s="62">
        <v>377</v>
      </c>
      <c r="X114" s="73">
        <v>43125</v>
      </c>
      <c r="Y114" s="62">
        <v>428</v>
      </c>
      <c r="Z114" s="36" t="s">
        <v>280</v>
      </c>
      <c r="AA114" s="65">
        <v>1544</v>
      </c>
      <c r="AB114" s="36" t="s">
        <v>949</v>
      </c>
      <c r="AC114" s="70"/>
      <c r="AD114" s="67"/>
      <c r="AE114" s="67"/>
      <c r="AF114" s="67"/>
      <c r="AG114" s="67"/>
      <c r="AH114" s="67"/>
      <c r="AI114" s="67"/>
      <c r="AJ114" s="67"/>
      <c r="AK114" s="67"/>
      <c r="AL114" s="69">
        <f t="shared" si="0"/>
        <v>23956800</v>
      </c>
      <c r="AM114" s="70" t="s">
        <v>383</v>
      </c>
      <c r="AN114" s="70" t="s">
        <v>951</v>
      </c>
      <c r="AO114" s="39">
        <v>1353</v>
      </c>
      <c r="AP114" s="70" t="s">
        <v>1682</v>
      </c>
      <c r="AQ114" s="34" t="s">
        <v>241</v>
      </c>
      <c r="AR114" s="34" t="s">
        <v>229</v>
      </c>
      <c r="AS114" s="32"/>
      <c r="AT114" s="4"/>
      <c r="AU114" s="4"/>
      <c r="AV114" s="4"/>
      <c r="AW114" s="4"/>
      <c r="AX114" s="4"/>
      <c r="AY114" s="4"/>
      <c r="AZ114" s="4"/>
      <c r="BA114" s="4"/>
      <c r="BB114" s="4"/>
      <c r="BC114" s="4"/>
      <c r="BD114" s="4"/>
      <c r="BE114" s="4"/>
      <c r="BF114" s="4"/>
      <c r="BG114" s="4"/>
      <c r="BH114" s="4"/>
      <c r="BI114" s="4"/>
      <c r="BJ114" s="4"/>
      <c r="BK114" s="4"/>
      <c r="BL114" s="4"/>
      <c r="BM114" s="4"/>
    </row>
    <row r="115" spans="1:65">
      <c r="A115" s="32" t="s">
        <v>1697</v>
      </c>
      <c r="B115" s="32" t="s">
        <v>214</v>
      </c>
      <c r="C115" s="32" t="s">
        <v>30</v>
      </c>
      <c r="D115" s="32" t="s">
        <v>1688</v>
      </c>
      <c r="E115" s="40" t="s">
        <v>1699</v>
      </c>
      <c r="F115" s="36" t="s">
        <v>217</v>
      </c>
      <c r="G115" s="32">
        <v>80208244</v>
      </c>
      <c r="H115" s="47"/>
      <c r="I115" s="49"/>
      <c r="J115" s="49"/>
      <c r="K115" s="49"/>
      <c r="L115" s="35"/>
      <c r="M115" s="34"/>
      <c r="N115" s="34"/>
      <c r="O115" s="34"/>
      <c r="P115" s="35" t="s">
        <v>1700</v>
      </c>
      <c r="Q115" s="36">
        <v>43126</v>
      </c>
      <c r="R115" s="36">
        <v>43126</v>
      </c>
      <c r="S115" s="73">
        <v>43465</v>
      </c>
      <c r="T115" s="32">
        <v>335</v>
      </c>
      <c r="U115" s="67">
        <v>25125000</v>
      </c>
      <c r="V115" s="55">
        <v>2250000</v>
      </c>
      <c r="W115" s="62">
        <v>427</v>
      </c>
      <c r="X115" s="73">
        <v>43126</v>
      </c>
      <c r="Y115" s="62">
        <v>393</v>
      </c>
      <c r="Z115" s="36" t="s">
        <v>173</v>
      </c>
      <c r="AA115" s="65">
        <v>1549</v>
      </c>
      <c r="AB115" s="36" t="s">
        <v>182</v>
      </c>
      <c r="AC115" s="70"/>
      <c r="AD115" s="67"/>
      <c r="AE115" s="67"/>
      <c r="AF115" s="67"/>
      <c r="AG115" s="67"/>
      <c r="AH115" s="67"/>
      <c r="AI115" s="67"/>
      <c r="AJ115" s="67"/>
      <c r="AK115" s="67"/>
      <c r="AL115" s="69">
        <f t="shared" si="0"/>
        <v>25125000</v>
      </c>
      <c r="AM115" s="70" t="s">
        <v>383</v>
      </c>
      <c r="AN115" s="70" t="s">
        <v>397</v>
      </c>
      <c r="AO115" s="39">
        <v>1322</v>
      </c>
      <c r="AP115" s="70" t="s">
        <v>400</v>
      </c>
      <c r="AQ115" s="34" t="s">
        <v>241</v>
      </c>
      <c r="AR115" s="34" t="s">
        <v>229</v>
      </c>
      <c r="AS115" s="32"/>
      <c r="AT115" s="4"/>
      <c r="AU115" s="4"/>
      <c r="AV115" s="4"/>
      <c r="AW115" s="4"/>
      <c r="AX115" s="4"/>
      <c r="AY115" s="4"/>
      <c r="AZ115" s="4"/>
      <c r="BA115" s="4"/>
      <c r="BB115" s="4"/>
      <c r="BC115" s="4"/>
      <c r="BD115" s="4"/>
      <c r="BE115" s="4"/>
      <c r="BF115" s="4"/>
      <c r="BG115" s="4"/>
      <c r="BH115" s="4"/>
      <c r="BI115" s="4"/>
      <c r="BJ115" s="4"/>
      <c r="BK115" s="4"/>
      <c r="BL115" s="4"/>
      <c r="BM115" s="4"/>
    </row>
    <row r="116" spans="1:65">
      <c r="A116" s="32" t="s">
        <v>1703</v>
      </c>
      <c r="B116" s="32" t="s">
        <v>214</v>
      </c>
      <c r="C116" s="32" t="s">
        <v>30</v>
      </c>
      <c r="D116" s="32" t="s">
        <v>1704</v>
      </c>
      <c r="E116" s="40" t="s">
        <v>1310</v>
      </c>
      <c r="F116" s="36" t="s">
        <v>217</v>
      </c>
      <c r="G116" s="32">
        <v>79734231</v>
      </c>
      <c r="H116" s="47"/>
      <c r="I116" s="49"/>
      <c r="J116" s="49"/>
      <c r="K116" s="49"/>
      <c r="L116" s="35"/>
      <c r="M116" s="34"/>
      <c r="N116" s="34"/>
      <c r="O116" s="34"/>
      <c r="P116" s="35" t="s">
        <v>1705</v>
      </c>
      <c r="Q116" s="36">
        <v>43125</v>
      </c>
      <c r="R116" s="36">
        <v>43125</v>
      </c>
      <c r="S116" s="36">
        <v>43465</v>
      </c>
      <c r="T116" s="49">
        <v>336</v>
      </c>
      <c r="U116" s="55">
        <v>23956800</v>
      </c>
      <c r="V116" s="55">
        <v>2139000</v>
      </c>
      <c r="W116" s="62">
        <v>378</v>
      </c>
      <c r="X116" s="73">
        <v>43125</v>
      </c>
      <c r="Y116" s="62">
        <v>408</v>
      </c>
      <c r="Z116" s="36" t="s">
        <v>280</v>
      </c>
      <c r="AA116" s="65">
        <v>1544</v>
      </c>
      <c r="AB116" s="36" t="s">
        <v>949</v>
      </c>
      <c r="AC116" s="70"/>
      <c r="AD116" s="67"/>
      <c r="AE116" s="67"/>
      <c r="AF116" s="67"/>
      <c r="AG116" s="67"/>
      <c r="AH116" s="67"/>
      <c r="AI116" s="67"/>
      <c r="AJ116" s="67"/>
      <c r="AK116" s="67"/>
      <c r="AL116" s="69">
        <f t="shared" si="0"/>
        <v>23956800</v>
      </c>
      <c r="AM116" s="70" t="s">
        <v>383</v>
      </c>
      <c r="AN116" s="70" t="s">
        <v>951</v>
      </c>
      <c r="AO116" s="39">
        <v>1354</v>
      </c>
      <c r="AP116" s="70" t="s">
        <v>1682</v>
      </c>
      <c r="AQ116" s="34" t="s">
        <v>241</v>
      </c>
      <c r="AR116" s="34" t="s">
        <v>229</v>
      </c>
      <c r="AS116" s="32"/>
      <c r="AT116" s="4"/>
      <c r="AU116" s="4"/>
      <c r="AV116" s="4"/>
      <c r="AW116" s="4"/>
      <c r="AX116" s="4"/>
      <c r="AY116" s="4"/>
      <c r="AZ116" s="4"/>
      <c r="BA116" s="4"/>
      <c r="BB116" s="4"/>
      <c r="BC116" s="4"/>
      <c r="BD116" s="4"/>
      <c r="BE116" s="4"/>
      <c r="BF116" s="4"/>
      <c r="BG116" s="4"/>
      <c r="BH116" s="4"/>
      <c r="BI116" s="4"/>
      <c r="BJ116" s="4"/>
      <c r="BK116" s="4"/>
      <c r="BL116" s="4"/>
      <c r="BM116" s="4"/>
    </row>
    <row r="117" spans="1:65">
      <c r="A117" s="32" t="s">
        <v>1710</v>
      </c>
      <c r="B117" s="32" t="s">
        <v>214</v>
      </c>
      <c r="C117" s="32" t="s">
        <v>30</v>
      </c>
      <c r="D117" s="32" t="s">
        <v>1711</v>
      </c>
      <c r="E117" s="40" t="s">
        <v>1712</v>
      </c>
      <c r="F117" s="36" t="s">
        <v>217</v>
      </c>
      <c r="G117" s="32">
        <v>79417602</v>
      </c>
      <c r="H117" s="47"/>
      <c r="I117" s="49"/>
      <c r="J117" s="49"/>
      <c r="K117" s="49"/>
      <c r="L117" s="35"/>
      <c r="M117" s="34"/>
      <c r="N117" s="34"/>
      <c r="O117" s="34"/>
      <c r="P117" s="35" t="s">
        <v>1705</v>
      </c>
      <c r="Q117" s="36">
        <v>43126</v>
      </c>
      <c r="R117" s="36">
        <v>43126</v>
      </c>
      <c r="S117" s="36">
        <v>43465</v>
      </c>
      <c r="T117" s="49">
        <v>335</v>
      </c>
      <c r="U117" s="55">
        <v>23885500</v>
      </c>
      <c r="V117" s="55">
        <v>2139000</v>
      </c>
      <c r="W117" s="62">
        <v>407</v>
      </c>
      <c r="X117" s="73">
        <v>43126</v>
      </c>
      <c r="Y117" s="62">
        <v>409</v>
      </c>
      <c r="Z117" s="36" t="s">
        <v>280</v>
      </c>
      <c r="AA117" s="65">
        <v>1544</v>
      </c>
      <c r="AB117" s="36" t="s">
        <v>949</v>
      </c>
      <c r="AC117" s="70"/>
      <c r="AD117" s="67"/>
      <c r="AE117" s="67"/>
      <c r="AF117" s="67"/>
      <c r="AG117" s="67"/>
      <c r="AH117" s="67"/>
      <c r="AI117" s="67"/>
      <c r="AJ117" s="67"/>
      <c r="AK117" s="67"/>
      <c r="AL117" s="69">
        <f t="shared" si="0"/>
        <v>23885500</v>
      </c>
      <c r="AM117" s="70" t="s">
        <v>383</v>
      </c>
      <c r="AN117" s="70" t="s">
        <v>951</v>
      </c>
      <c r="AO117" s="39">
        <v>1354</v>
      </c>
      <c r="AP117" s="70" t="s">
        <v>1682</v>
      </c>
      <c r="AQ117" s="34" t="s">
        <v>241</v>
      </c>
      <c r="AR117" s="34" t="s">
        <v>229</v>
      </c>
      <c r="AS117" s="32"/>
      <c r="AT117" s="4"/>
      <c r="AU117" s="4"/>
      <c r="AV117" s="4"/>
      <c r="AW117" s="4"/>
      <c r="AX117" s="4"/>
      <c r="AY117" s="4"/>
      <c r="AZ117" s="4"/>
      <c r="BA117" s="4"/>
      <c r="BB117" s="4"/>
      <c r="BC117" s="4"/>
      <c r="BD117" s="4"/>
      <c r="BE117" s="4"/>
      <c r="BF117" s="4"/>
      <c r="BG117" s="4"/>
      <c r="BH117" s="4"/>
      <c r="BI117" s="4"/>
      <c r="BJ117" s="4"/>
      <c r="BK117" s="4"/>
      <c r="BL117" s="4"/>
      <c r="BM117" s="4"/>
    </row>
    <row r="118" spans="1:65">
      <c r="A118" s="32" t="s">
        <v>1718</v>
      </c>
      <c r="B118" s="32" t="s">
        <v>214</v>
      </c>
      <c r="C118" s="32" t="s">
        <v>30</v>
      </c>
      <c r="D118" s="32" t="s">
        <v>1719</v>
      </c>
      <c r="E118" s="40" t="s">
        <v>1523</v>
      </c>
      <c r="F118" s="36" t="s">
        <v>217</v>
      </c>
      <c r="G118" s="32">
        <v>79632494</v>
      </c>
      <c r="H118" s="114"/>
      <c r="I118" s="32"/>
      <c r="J118" s="32"/>
      <c r="K118" s="32"/>
      <c r="L118" s="35" t="s">
        <v>1721</v>
      </c>
      <c r="M118" s="36" t="s">
        <v>217</v>
      </c>
      <c r="N118" s="32">
        <v>1013579410</v>
      </c>
      <c r="O118" s="120">
        <v>43131</v>
      </c>
      <c r="P118" s="114" t="s">
        <v>1722</v>
      </c>
      <c r="Q118" s="36">
        <v>43126</v>
      </c>
      <c r="R118" s="36">
        <v>43129</v>
      </c>
      <c r="S118" s="73">
        <v>43464</v>
      </c>
      <c r="T118" s="32">
        <v>240</v>
      </c>
      <c r="U118" s="67">
        <v>53600000</v>
      </c>
      <c r="V118" s="55">
        <v>6700000</v>
      </c>
      <c r="W118" s="62">
        <v>428</v>
      </c>
      <c r="X118" s="73">
        <v>43126</v>
      </c>
      <c r="Y118" s="62">
        <v>384</v>
      </c>
      <c r="Z118" s="36" t="s">
        <v>173</v>
      </c>
      <c r="AA118" s="65">
        <v>1549</v>
      </c>
      <c r="AB118" s="36" t="s">
        <v>182</v>
      </c>
      <c r="AC118" s="87" t="s">
        <v>498</v>
      </c>
      <c r="AD118" s="73">
        <v>43369</v>
      </c>
      <c r="AE118" s="89" t="s">
        <v>1725</v>
      </c>
      <c r="AF118" s="89" t="s">
        <v>1726</v>
      </c>
      <c r="AG118" s="67">
        <v>20546667</v>
      </c>
      <c r="AH118" s="89" t="s">
        <v>498</v>
      </c>
      <c r="AI118" s="73">
        <v>43370</v>
      </c>
      <c r="AJ118" s="89" t="s">
        <v>1157</v>
      </c>
      <c r="AK118" s="89" t="s">
        <v>1159</v>
      </c>
      <c r="AL118" s="69">
        <f t="shared" si="0"/>
        <v>74146667</v>
      </c>
      <c r="AM118" s="70" t="s">
        <v>238</v>
      </c>
      <c r="AN118" s="70" t="s">
        <v>641</v>
      </c>
      <c r="AO118" s="39">
        <v>1340</v>
      </c>
      <c r="AP118" s="70" t="s">
        <v>624</v>
      </c>
      <c r="AQ118" s="34" t="s">
        <v>241</v>
      </c>
      <c r="AR118" s="34" t="s">
        <v>1164</v>
      </c>
      <c r="AS118" s="32"/>
      <c r="AT118" s="4"/>
      <c r="AU118" s="4"/>
      <c r="AV118" s="4"/>
      <c r="AW118" s="4"/>
      <c r="AX118" s="4"/>
      <c r="AY118" s="4"/>
      <c r="AZ118" s="4"/>
      <c r="BA118" s="4"/>
      <c r="BB118" s="4"/>
      <c r="BC118" s="4"/>
      <c r="BD118" s="4"/>
      <c r="BE118" s="4"/>
      <c r="BF118" s="4"/>
      <c r="BG118" s="4"/>
      <c r="BH118" s="4"/>
      <c r="BI118" s="4"/>
      <c r="BJ118" s="4"/>
      <c r="BK118" s="4"/>
      <c r="BL118" s="4"/>
      <c r="BM118" s="4"/>
    </row>
    <row r="119" spans="1:65">
      <c r="A119" s="48" t="s">
        <v>1729</v>
      </c>
      <c r="B119" s="48" t="s">
        <v>138</v>
      </c>
      <c r="C119" s="48"/>
      <c r="D119" s="48"/>
      <c r="E119" s="121"/>
      <c r="F119" s="48"/>
      <c r="G119" s="48"/>
      <c r="H119" s="122"/>
      <c r="I119" s="48"/>
      <c r="J119" s="48"/>
      <c r="K119" s="48"/>
      <c r="L119" s="122"/>
      <c r="M119" s="48"/>
      <c r="N119" s="48"/>
      <c r="O119" s="48"/>
      <c r="P119" s="122"/>
      <c r="Q119" s="123"/>
      <c r="R119" s="123"/>
      <c r="S119" s="64"/>
      <c r="T119" s="48"/>
      <c r="U119" s="124"/>
      <c r="V119" s="124"/>
      <c r="W119" s="63"/>
      <c r="X119" s="64"/>
      <c r="Y119" s="63"/>
      <c r="Z119" s="125"/>
      <c r="AA119" s="126"/>
      <c r="AB119" s="127"/>
      <c r="AC119" s="128"/>
      <c r="AD119" s="124"/>
      <c r="AE119" s="124"/>
      <c r="AF119" s="124"/>
      <c r="AG119" s="124"/>
      <c r="AH119" s="124"/>
      <c r="AI119" s="124"/>
      <c r="AJ119" s="124"/>
      <c r="AK119" s="124"/>
      <c r="AL119" s="67">
        <f t="shared" si="0"/>
        <v>0</v>
      </c>
      <c r="AM119" s="51"/>
      <c r="AN119" s="51"/>
      <c r="AO119" s="51"/>
      <c r="AP119" s="51"/>
      <c r="AQ119" s="123"/>
      <c r="AR119" s="123"/>
      <c r="AS119" s="48" t="s">
        <v>138</v>
      </c>
      <c r="AT119" s="4"/>
      <c r="AU119" s="4"/>
      <c r="AV119" s="4"/>
      <c r="AW119" s="4"/>
      <c r="AX119" s="4"/>
      <c r="AY119" s="4"/>
      <c r="AZ119" s="4"/>
      <c r="BA119" s="4"/>
      <c r="BB119" s="4"/>
      <c r="BC119" s="4"/>
      <c r="BD119" s="4"/>
      <c r="BE119" s="4"/>
      <c r="BF119" s="4"/>
      <c r="BG119" s="4"/>
      <c r="BH119" s="4"/>
      <c r="BI119" s="4"/>
      <c r="BJ119" s="4"/>
      <c r="BK119" s="4"/>
      <c r="BL119" s="4"/>
      <c r="BM119" s="4"/>
    </row>
    <row r="120" spans="1:65">
      <c r="A120" s="48" t="s">
        <v>1739</v>
      </c>
      <c r="B120" s="48" t="s">
        <v>138</v>
      </c>
      <c r="C120" s="48"/>
      <c r="D120" s="48"/>
      <c r="E120" s="121"/>
      <c r="F120" s="48"/>
      <c r="G120" s="48"/>
      <c r="H120" s="122"/>
      <c r="I120" s="48"/>
      <c r="J120" s="48"/>
      <c r="K120" s="48"/>
      <c r="L120" s="122"/>
      <c r="M120" s="48"/>
      <c r="N120" s="48"/>
      <c r="O120" s="48"/>
      <c r="P120" s="122"/>
      <c r="Q120" s="123"/>
      <c r="R120" s="123"/>
      <c r="S120" s="64"/>
      <c r="T120" s="48"/>
      <c r="U120" s="124"/>
      <c r="V120" s="124"/>
      <c r="W120" s="63"/>
      <c r="X120" s="64"/>
      <c r="Y120" s="63"/>
      <c r="Z120" s="125"/>
      <c r="AA120" s="126"/>
      <c r="AB120" s="127"/>
      <c r="AC120" s="128"/>
      <c r="AD120" s="124"/>
      <c r="AE120" s="124"/>
      <c r="AF120" s="124"/>
      <c r="AG120" s="124"/>
      <c r="AH120" s="124"/>
      <c r="AI120" s="124"/>
      <c r="AJ120" s="124"/>
      <c r="AK120" s="124"/>
      <c r="AL120" s="67">
        <f t="shared" si="0"/>
        <v>0</v>
      </c>
      <c r="AM120" s="51"/>
      <c r="AN120" s="51"/>
      <c r="AO120" s="51"/>
      <c r="AP120" s="51"/>
      <c r="AQ120" s="123"/>
      <c r="AR120" s="123"/>
      <c r="AS120" s="48" t="s">
        <v>138</v>
      </c>
      <c r="AT120" s="4"/>
      <c r="AU120" s="4"/>
      <c r="AV120" s="4"/>
      <c r="AW120" s="4"/>
      <c r="AX120" s="4"/>
      <c r="AY120" s="4"/>
      <c r="AZ120" s="4"/>
      <c r="BA120" s="4"/>
      <c r="BB120" s="4"/>
      <c r="BC120" s="4"/>
      <c r="BD120" s="4"/>
      <c r="BE120" s="4"/>
      <c r="BF120" s="4"/>
      <c r="BG120" s="4"/>
      <c r="BH120" s="4"/>
      <c r="BI120" s="4"/>
      <c r="BJ120" s="4"/>
      <c r="BK120" s="4"/>
      <c r="BL120" s="4"/>
      <c r="BM120" s="4"/>
    </row>
    <row r="121" spans="1:65">
      <c r="A121" s="48" t="s">
        <v>1745</v>
      </c>
      <c r="B121" s="48" t="s">
        <v>138</v>
      </c>
      <c r="C121" s="48"/>
      <c r="D121" s="48"/>
      <c r="E121" s="121"/>
      <c r="F121" s="48"/>
      <c r="G121" s="48"/>
      <c r="H121" s="122"/>
      <c r="I121" s="48"/>
      <c r="J121" s="48"/>
      <c r="K121" s="48"/>
      <c r="L121" s="122"/>
      <c r="M121" s="48"/>
      <c r="N121" s="48"/>
      <c r="O121" s="48"/>
      <c r="P121" s="122"/>
      <c r="Q121" s="123"/>
      <c r="R121" s="123"/>
      <c r="S121" s="64"/>
      <c r="T121" s="48"/>
      <c r="U121" s="124"/>
      <c r="V121" s="124"/>
      <c r="W121" s="63"/>
      <c r="X121" s="64"/>
      <c r="Y121" s="63"/>
      <c r="Z121" s="125"/>
      <c r="AA121" s="126"/>
      <c r="AB121" s="127"/>
      <c r="AC121" s="128"/>
      <c r="AD121" s="124"/>
      <c r="AE121" s="124"/>
      <c r="AF121" s="124"/>
      <c r="AG121" s="124"/>
      <c r="AH121" s="124"/>
      <c r="AI121" s="124"/>
      <c r="AJ121" s="124"/>
      <c r="AK121" s="124"/>
      <c r="AL121" s="67">
        <f t="shared" si="0"/>
        <v>0</v>
      </c>
      <c r="AM121" s="51"/>
      <c r="AN121" s="51"/>
      <c r="AO121" s="51"/>
      <c r="AP121" s="51"/>
      <c r="AQ121" s="123"/>
      <c r="AR121" s="123"/>
      <c r="AS121" s="48" t="s">
        <v>138</v>
      </c>
      <c r="AT121" s="4"/>
      <c r="AU121" s="4"/>
      <c r="AV121" s="4"/>
      <c r="AW121" s="4"/>
      <c r="AX121" s="4"/>
      <c r="AY121" s="4"/>
      <c r="AZ121" s="4"/>
      <c r="BA121" s="4"/>
      <c r="BB121" s="4"/>
      <c r="BC121" s="4"/>
      <c r="BD121" s="4"/>
      <c r="BE121" s="4"/>
      <c r="BF121" s="4"/>
      <c r="BG121" s="4"/>
      <c r="BH121" s="4"/>
      <c r="BI121" s="4"/>
      <c r="BJ121" s="4"/>
      <c r="BK121" s="4"/>
      <c r="BL121" s="4"/>
      <c r="BM121" s="4"/>
    </row>
    <row r="122" spans="1:65">
      <c r="A122" s="48" t="s">
        <v>1750</v>
      </c>
      <c r="B122" s="48" t="s">
        <v>138</v>
      </c>
      <c r="C122" s="48"/>
      <c r="D122" s="48"/>
      <c r="E122" s="121"/>
      <c r="F122" s="48"/>
      <c r="G122" s="48"/>
      <c r="H122" s="122"/>
      <c r="I122" s="48"/>
      <c r="J122" s="48"/>
      <c r="K122" s="48"/>
      <c r="L122" s="122"/>
      <c r="M122" s="48"/>
      <c r="N122" s="48"/>
      <c r="O122" s="48"/>
      <c r="P122" s="122"/>
      <c r="Q122" s="123"/>
      <c r="R122" s="123"/>
      <c r="S122" s="64"/>
      <c r="T122" s="48"/>
      <c r="U122" s="124"/>
      <c r="V122" s="124"/>
      <c r="W122" s="63"/>
      <c r="X122" s="64"/>
      <c r="Y122" s="63"/>
      <c r="Z122" s="125"/>
      <c r="AA122" s="126"/>
      <c r="AB122" s="127"/>
      <c r="AC122" s="128"/>
      <c r="AD122" s="124"/>
      <c r="AE122" s="124"/>
      <c r="AF122" s="124"/>
      <c r="AG122" s="124"/>
      <c r="AH122" s="124"/>
      <c r="AI122" s="124"/>
      <c r="AJ122" s="124"/>
      <c r="AK122" s="124"/>
      <c r="AL122" s="67">
        <f t="shared" si="0"/>
        <v>0</v>
      </c>
      <c r="AM122" s="51"/>
      <c r="AN122" s="51"/>
      <c r="AO122" s="51"/>
      <c r="AP122" s="51"/>
      <c r="AQ122" s="123"/>
      <c r="AR122" s="123"/>
      <c r="AS122" s="48" t="s">
        <v>138</v>
      </c>
      <c r="AT122" s="4"/>
      <c r="AU122" s="4"/>
      <c r="AV122" s="4"/>
      <c r="AW122" s="4"/>
      <c r="AX122" s="4"/>
      <c r="AY122" s="4"/>
      <c r="AZ122" s="4"/>
      <c r="BA122" s="4"/>
      <c r="BB122" s="4"/>
      <c r="BC122" s="4"/>
      <c r="BD122" s="4"/>
      <c r="BE122" s="4"/>
      <c r="BF122" s="4"/>
      <c r="BG122" s="4"/>
      <c r="BH122" s="4"/>
      <c r="BI122" s="4"/>
      <c r="BJ122" s="4"/>
      <c r="BK122" s="4"/>
      <c r="BL122" s="4"/>
      <c r="BM122" s="4"/>
    </row>
    <row r="123" spans="1:65">
      <c r="A123" s="32" t="s">
        <v>1757</v>
      </c>
      <c r="B123" s="32" t="s">
        <v>214</v>
      </c>
      <c r="C123" s="32" t="s">
        <v>30</v>
      </c>
      <c r="D123" s="32" t="s">
        <v>1758</v>
      </c>
      <c r="E123" s="40" t="s">
        <v>1759</v>
      </c>
      <c r="F123" s="36" t="s">
        <v>217</v>
      </c>
      <c r="G123" s="49">
        <v>79159734</v>
      </c>
      <c r="H123" s="47"/>
      <c r="I123" s="49"/>
      <c r="J123" s="49"/>
      <c r="K123" s="49"/>
      <c r="L123" s="35"/>
      <c r="M123" s="34"/>
      <c r="N123" s="34"/>
      <c r="O123" s="34"/>
      <c r="P123" s="35" t="s">
        <v>1762</v>
      </c>
      <c r="Q123" s="36">
        <v>43125</v>
      </c>
      <c r="R123" s="36">
        <v>43125</v>
      </c>
      <c r="S123" s="36">
        <v>43465</v>
      </c>
      <c r="T123" s="49">
        <v>336</v>
      </c>
      <c r="U123" s="55">
        <v>25200000</v>
      </c>
      <c r="V123" s="55">
        <v>2250000</v>
      </c>
      <c r="W123" s="62">
        <v>387</v>
      </c>
      <c r="X123" s="73">
        <v>43125</v>
      </c>
      <c r="Y123" s="62">
        <v>398</v>
      </c>
      <c r="Z123" s="36" t="s">
        <v>173</v>
      </c>
      <c r="AA123" s="65">
        <v>1549</v>
      </c>
      <c r="AB123" s="36" t="s">
        <v>182</v>
      </c>
      <c r="AC123" s="70"/>
      <c r="AD123" s="67"/>
      <c r="AE123" s="67"/>
      <c r="AF123" s="67"/>
      <c r="AG123" s="67"/>
      <c r="AH123" s="67"/>
      <c r="AI123" s="67"/>
      <c r="AJ123" s="67"/>
      <c r="AK123" s="67"/>
      <c r="AL123" s="69">
        <f t="shared" si="0"/>
        <v>25200000</v>
      </c>
      <c r="AM123" s="70" t="s">
        <v>383</v>
      </c>
      <c r="AN123" s="70" t="s">
        <v>432</v>
      </c>
      <c r="AO123" s="39">
        <v>1309</v>
      </c>
      <c r="AP123" s="70" t="s">
        <v>519</v>
      </c>
      <c r="AQ123" s="34" t="s">
        <v>241</v>
      </c>
      <c r="AR123" s="34" t="s">
        <v>229</v>
      </c>
      <c r="AS123" s="32"/>
      <c r="AT123" s="4"/>
      <c r="AU123" s="4"/>
      <c r="AV123" s="4"/>
      <c r="AW123" s="4"/>
      <c r="AX123" s="4"/>
      <c r="AY123" s="4"/>
      <c r="AZ123" s="4"/>
      <c r="BA123" s="4"/>
      <c r="BB123" s="4"/>
      <c r="BC123" s="4"/>
      <c r="BD123" s="4"/>
      <c r="BE123" s="4"/>
      <c r="BF123" s="4"/>
      <c r="BG123" s="4"/>
      <c r="BH123" s="4"/>
      <c r="BI123" s="4"/>
      <c r="BJ123" s="4"/>
      <c r="BK123" s="4"/>
      <c r="BL123" s="4"/>
      <c r="BM123" s="4"/>
    </row>
    <row r="124" spans="1:65">
      <c r="A124" s="32" t="s">
        <v>1767</v>
      </c>
      <c r="B124" s="32" t="s">
        <v>214</v>
      </c>
      <c r="C124" s="32" t="s">
        <v>30</v>
      </c>
      <c r="D124" s="36" t="s">
        <v>1769</v>
      </c>
      <c r="E124" s="40" t="s">
        <v>1770</v>
      </c>
      <c r="F124" s="36" t="s">
        <v>217</v>
      </c>
      <c r="G124" s="49">
        <v>52132746</v>
      </c>
      <c r="H124" s="47"/>
      <c r="I124" s="49"/>
      <c r="J124" s="49"/>
      <c r="K124" s="49"/>
      <c r="L124" s="35"/>
      <c r="M124" s="34"/>
      <c r="N124" s="34"/>
      <c r="O124" s="34"/>
      <c r="P124" s="35" t="s">
        <v>1772</v>
      </c>
      <c r="Q124" s="36">
        <v>43126</v>
      </c>
      <c r="R124" s="36">
        <v>43126</v>
      </c>
      <c r="S124" s="36">
        <v>43465</v>
      </c>
      <c r="T124" s="49">
        <v>335</v>
      </c>
      <c r="U124" s="55">
        <v>25125000</v>
      </c>
      <c r="V124" s="55">
        <v>2250000</v>
      </c>
      <c r="W124" s="62">
        <v>419</v>
      </c>
      <c r="X124" s="73">
        <v>43126</v>
      </c>
      <c r="Y124" s="62">
        <v>396</v>
      </c>
      <c r="Z124" s="36" t="s">
        <v>173</v>
      </c>
      <c r="AA124" s="65">
        <v>1549</v>
      </c>
      <c r="AB124" s="36" t="s">
        <v>182</v>
      </c>
      <c r="AC124" s="70"/>
      <c r="AD124" s="67"/>
      <c r="AE124" s="67"/>
      <c r="AF124" s="67"/>
      <c r="AG124" s="67"/>
      <c r="AH124" s="67"/>
      <c r="AI124" s="67"/>
      <c r="AJ124" s="67"/>
      <c r="AK124" s="67"/>
      <c r="AL124" s="69">
        <f t="shared" si="0"/>
        <v>25125000</v>
      </c>
      <c r="AM124" s="70" t="s">
        <v>383</v>
      </c>
      <c r="AN124" s="70" t="s">
        <v>432</v>
      </c>
      <c r="AO124" s="39">
        <v>1309</v>
      </c>
      <c r="AP124" s="70" t="s">
        <v>519</v>
      </c>
      <c r="AQ124" s="34" t="s">
        <v>241</v>
      </c>
      <c r="AR124" s="34" t="s">
        <v>229</v>
      </c>
      <c r="AS124" s="32"/>
      <c r="AT124" s="4"/>
      <c r="AU124" s="4"/>
      <c r="AV124" s="4"/>
      <c r="AW124" s="4"/>
      <c r="AX124" s="4"/>
      <c r="AY124" s="4"/>
      <c r="AZ124" s="4"/>
      <c r="BA124" s="4"/>
      <c r="BB124" s="4"/>
      <c r="BC124" s="4"/>
      <c r="BD124" s="4"/>
      <c r="BE124" s="4"/>
      <c r="BF124" s="4"/>
      <c r="BG124" s="4"/>
      <c r="BH124" s="4"/>
      <c r="BI124" s="4"/>
      <c r="BJ124" s="4"/>
      <c r="BK124" s="4"/>
      <c r="BL124" s="4"/>
      <c r="BM124" s="4"/>
    </row>
    <row r="125" spans="1:65">
      <c r="A125" s="32" t="s">
        <v>1773</v>
      </c>
      <c r="B125" s="32" t="s">
        <v>214</v>
      </c>
      <c r="C125" s="32" t="s">
        <v>30</v>
      </c>
      <c r="D125" s="32" t="s">
        <v>1774</v>
      </c>
      <c r="E125" s="40" t="s">
        <v>1775</v>
      </c>
      <c r="F125" s="36" t="s">
        <v>217</v>
      </c>
      <c r="G125" s="49">
        <v>53116421</v>
      </c>
      <c r="H125" s="47"/>
      <c r="I125" s="49"/>
      <c r="J125" s="49"/>
      <c r="K125" s="49"/>
      <c r="L125" s="35"/>
      <c r="M125" s="34"/>
      <c r="N125" s="34"/>
      <c r="O125" s="34"/>
      <c r="P125" s="35" t="s">
        <v>1778</v>
      </c>
      <c r="Q125" s="36">
        <v>43126</v>
      </c>
      <c r="R125" s="36">
        <v>43126</v>
      </c>
      <c r="S125" s="36">
        <v>43465</v>
      </c>
      <c r="T125" s="49">
        <v>335</v>
      </c>
      <c r="U125" s="55">
        <v>25125000</v>
      </c>
      <c r="V125" s="55">
        <v>2250000</v>
      </c>
      <c r="W125" s="62">
        <v>406</v>
      </c>
      <c r="X125" s="73">
        <v>43126</v>
      </c>
      <c r="Y125" s="62">
        <v>397</v>
      </c>
      <c r="Z125" s="36" t="s">
        <v>173</v>
      </c>
      <c r="AA125" s="65">
        <v>1549</v>
      </c>
      <c r="AB125" s="36" t="s">
        <v>182</v>
      </c>
      <c r="AC125" s="70"/>
      <c r="AD125" s="67"/>
      <c r="AE125" s="67"/>
      <c r="AF125" s="67"/>
      <c r="AG125" s="67"/>
      <c r="AH125" s="67"/>
      <c r="AI125" s="67"/>
      <c r="AJ125" s="67"/>
      <c r="AK125" s="67"/>
      <c r="AL125" s="69">
        <f t="shared" si="0"/>
        <v>25125000</v>
      </c>
      <c r="AM125" s="70" t="s">
        <v>383</v>
      </c>
      <c r="AN125" s="70" t="s">
        <v>432</v>
      </c>
      <c r="AO125" s="39">
        <v>1309</v>
      </c>
      <c r="AP125" s="70" t="s">
        <v>519</v>
      </c>
      <c r="AQ125" s="34" t="s">
        <v>241</v>
      </c>
      <c r="AR125" s="34" t="s">
        <v>229</v>
      </c>
      <c r="AS125" s="32"/>
      <c r="AT125" s="4"/>
      <c r="AU125" s="4"/>
      <c r="AV125" s="4"/>
      <c r="AW125" s="4"/>
      <c r="AX125" s="4"/>
      <c r="AY125" s="4"/>
      <c r="AZ125" s="4"/>
      <c r="BA125" s="4"/>
      <c r="BB125" s="4"/>
      <c r="BC125" s="4"/>
      <c r="BD125" s="4"/>
      <c r="BE125" s="4"/>
      <c r="BF125" s="4"/>
      <c r="BG125" s="4"/>
      <c r="BH125" s="4"/>
      <c r="BI125" s="4"/>
      <c r="BJ125" s="4"/>
      <c r="BK125" s="4"/>
      <c r="BL125" s="4"/>
      <c r="BM125" s="4"/>
    </row>
    <row r="126" spans="1:65">
      <c r="A126" s="32" t="s">
        <v>1785</v>
      </c>
      <c r="B126" s="32" t="s">
        <v>214</v>
      </c>
      <c r="C126" s="32" t="s">
        <v>30</v>
      </c>
      <c r="D126" s="32" t="s">
        <v>1786</v>
      </c>
      <c r="E126" s="40" t="s">
        <v>1787</v>
      </c>
      <c r="F126" s="36" t="s">
        <v>217</v>
      </c>
      <c r="G126" s="49">
        <v>79274586</v>
      </c>
      <c r="H126" s="114"/>
      <c r="I126" s="32"/>
      <c r="J126" s="32"/>
      <c r="K126" s="32"/>
      <c r="L126" s="114"/>
      <c r="M126" s="32"/>
      <c r="N126" s="32"/>
      <c r="O126" s="32"/>
      <c r="P126" s="114" t="s">
        <v>1788</v>
      </c>
      <c r="Q126" s="36">
        <v>43126</v>
      </c>
      <c r="R126" s="36">
        <v>43129</v>
      </c>
      <c r="S126" s="73">
        <v>43464</v>
      </c>
      <c r="T126" s="32">
        <v>240</v>
      </c>
      <c r="U126" s="67">
        <v>43200000</v>
      </c>
      <c r="V126" s="55">
        <v>5400000</v>
      </c>
      <c r="W126" s="62">
        <v>456</v>
      </c>
      <c r="X126" s="73">
        <v>43126</v>
      </c>
      <c r="Y126" s="62">
        <v>473</v>
      </c>
      <c r="Z126" s="36" t="s">
        <v>173</v>
      </c>
      <c r="AA126" s="65">
        <v>1549</v>
      </c>
      <c r="AB126" s="36" t="s">
        <v>182</v>
      </c>
      <c r="AC126" s="87" t="s">
        <v>498</v>
      </c>
      <c r="AD126" s="73">
        <v>43370</v>
      </c>
      <c r="AE126" s="89" t="s">
        <v>1795</v>
      </c>
      <c r="AF126" s="89" t="s">
        <v>1796</v>
      </c>
      <c r="AG126" s="67">
        <v>16560000</v>
      </c>
      <c r="AH126" s="89" t="s">
        <v>498</v>
      </c>
      <c r="AI126" s="73">
        <v>43370</v>
      </c>
      <c r="AJ126" s="89" t="s">
        <v>1157</v>
      </c>
      <c r="AK126" s="89" t="s">
        <v>1159</v>
      </c>
      <c r="AL126" s="69">
        <f t="shared" si="0"/>
        <v>59760000</v>
      </c>
      <c r="AM126" s="70" t="s">
        <v>238</v>
      </c>
      <c r="AN126" s="70" t="s">
        <v>641</v>
      </c>
      <c r="AO126" s="39">
        <v>1341</v>
      </c>
      <c r="AP126" s="70" t="s">
        <v>624</v>
      </c>
      <c r="AQ126" s="34" t="s">
        <v>241</v>
      </c>
      <c r="AR126" s="34" t="s">
        <v>1164</v>
      </c>
      <c r="AS126" s="32"/>
      <c r="AT126" s="4"/>
      <c r="AU126" s="4"/>
      <c r="AV126" s="4"/>
      <c r="AW126" s="4"/>
      <c r="AX126" s="4"/>
      <c r="AY126" s="4"/>
      <c r="AZ126" s="4"/>
      <c r="BA126" s="4"/>
      <c r="BB126" s="4"/>
      <c r="BC126" s="4"/>
      <c r="BD126" s="4"/>
      <c r="BE126" s="4"/>
      <c r="BF126" s="4"/>
      <c r="BG126" s="4"/>
      <c r="BH126" s="4"/>
      <c r="BI126" s="4"/>
      <c r="BJ126" s="4"/>
      <c r="BK126" s="4"/>
      <c r="BL126" s="4"/>
      <c r="BM126" s="4"/>
    </row>
    <row r="127" spans="1:65">
      <c r="A127" s="32" t="s">
        <v>1801</v>
      </c>
      <c r="B127" s="32" t="s">
        <v>214</v>
      </c>
      <c r="C127" s="32" t="s">
        <v>30</v>
      </c>
      <c r="D127" s="32" t="s">
        <v>1802</v>
      </c>
      <c r="E127" s="40" t="s">
        <v>1803</v>
      </c>
      <c r="F127" s="32" t="s">
        <v>217</v>
      </c>
      <c r="G127" s="32">
        <v>80173776</v>
      </c>
      <c r="H127" s="114"/>
      <c r="I127" s="32"/>
      <c r="J127" s="32"/>
      <c r="K127" s="32"/>
      <c r="L127" s="114"/>
      <c r="M127" s="32"/>
      <c r="N127" s="32"/>
      <c r="O127" s="32"/>
      <c r="P127" s="114" t="s">
        <v>1805</v>
      </c>
      <c r="Q127" s="36">
        <v>43126</v>
      </c>
      <c r="R127" s="36">
        <v>43140</v>
      </c>
      <c r="S127" s="73">
        <v>43464</v>
      </c>
      <c r="T127" s="32">
        <v>240</v>
      </c>
      <c r="U127" s="67">
        <v>18000000</v>
      </c>
      <c r="V127" s="55">
        <v>2250000</v>
      </c>
      <c r="W127" s="62">
        <v>423</v>
      </c>
      <c r="X127" s="73">
        <v>43126</v>
      </c>
      <c r="Y127" s="62">
        <v>368</v>
      </c>
      <c r="Z127" s="36" t="s">
        <v>173</v>
      </c>
      <c r="AA127" s="65">
        <v>1549</v>
      </c>
      <c r="AB127" s="36" t="s">
        <v>182</v>
      </c>
      <c r="AC127" s="87" t="s">
        <v>498</v>
      </c>
      <c r="AD127" s="73">
        <v>43378</v>
      </c>
      <c r="AE127" s="89" t="s">
        <v>1809</v>
      </c>
      <c r="AF127" s="89" t="s">
        <v>1810</v>
      </c>
      <c r="AG127" s="67">
        <v>6150000</v>
      </c>
      <c r="AH127" s="89" t="s">
        <v>498</v>
      </c>
      <c r="AI127" s="73">
        <v>43378</v>
      </c>
      <c r="AJ127" s="89" t="s">
        <v>1541</v>
      </c>
      <c r="AK127" s="89" t="s">
        <v>1543</v>
      </c>
      <c r="AL127" s="69">
        <f t="shared" si="0"/>
        <v>24150000</v>
      </c>
      <c r="AM127" s="70" t="s">
        <v>383</v>
      </c>
      <c r="AN127" s="70" t="s">
        <v>641</v>
      </c>
      <c r="AO127" s="39">
        <v>1339</v>
      </c>
      <c r="AP127" s="70" t="s">
        <v>624</v>
      </c>
      <c r="AQ127" s="34" t="s">
        <v>241</v>
      </c>
      <c r="AR127" s="34" t="s">
        <v>1164</v>
      </c>
      <c r="AS127" s="32"/>
      <c r="AT127" s="4"/>
      <c r="AU127" s="4"/>
      <c r="AV127" s="4"/>
      <c r="AW127" s="4"/>
      <c r="AX127" s="4"/>
      <c r="AY127" s="4"/>
      <c r="AZ127" s="4"/>
      <c r="BA127" s="4"/>
      <c r="BB127" s="4"/>
      <c r="BC127" s="4"/>
      <c r="BD127" s="4"/>
      <c r="BE127" s="4"/>
      <c r="BF127" s="4"/>
      <c r="BG127" s="4"/>
      <c r="BH127" s="4"/>
      <c r="BI127" s="4"/>
      <c r="BJ127" s="4"/>
      <c r="BK127" s="4"/>
      <c r="BL127" s="4"/>
      <c r="BM127" s="4"/>
    </row>
    <row r="128" spans="1:65">
      <c r="A128" s="32" t="s">
        <v>1815</v>
      </c>
      <c r="B128" s="32" t="s">
        <v>214</v>
      </c>
      <c r="C128" s="32" t="s">
        <v>30</v>
      </c>
      <c r="D128" s="32" t="s">
        <v>1816</v>
      </c>
      <c r="E128" s="40" t="s">
        <v>593</v>
      </c>
      <c r="F128" s="32" t="s">
        <v>217</v>
      </c>
      <c r="G128" s="32">
        <v>52442869</v>
      </c>
      <c r="H128" s="114"/>
      <c r="I128" s="32"/>
      <c r="J128" s="32"/>
      <c r="K128" s="32"/>
      <c r="L128" s="114"/>
      <c r="M128" s="32"/>
      <c r="N128" s="32"/>
      <c r="O128" s="32"/>
      <c r="P128" s="114" t="s">
        <v>1805</v>
      </c>
      <c r="Q128" s="36">
        <v>43126</v>
      </c>
      <c r="R128" s="36">
        <v>43140</v>
      </c>
      <c r="S128" s="73">
        <v>43464</v>
      </c>
      <c r="T128" s="32">
        <v>240</v>
      </c>
      <c r="U128" s="67">
        <v>18000000</v>
      </c>
      <c r="V128" s="55">
        <v>2250000</v>
      </c>
      <c r="W128" s="62">
        <v>438</v>
      </c>
      <c r="X128" s="73">
        <v>43126</v>
      </c>
      <c r="Y128" s="62">
        <v>367</v>
      </c>
      <c r="Z128" s="36" t="s">
        <v>173</v>
      </c>
      <c r="AA128" s="65">
        <v>1549</v>
      </c>
      <c r="AB128" s="36" t="s">
        <v>182</v>
      </c>
      <c r="AC128" s="87" t="s">
        <v>498</v>
      </c>
      <c r="AD128" s="73">
        <v>43378</v>
      </c>
      <c r="AE128" s="89" t="s">
        <v>1820</v>
      </c>
      <c r="AF128" s="89" t="s">
        <v>1640</v>
      </c>
      <c r="AG128" s="67">
        <v>6150000</v>
      </c>
      <c r="AH128" s="89" t="s">
        <v>498</v>
      </c>
      <c r="AI128" s="73">
        <v>43378</v>
      </c>
      <c r="AJ128" s="89" t="s">
        <v>1541</v>
      </c>
      <c r="AK128" s="89" t="s">
        <v>1543</v>
      </c>
      <c r="AL128" s="69">
        <f t="shared" si="0"/>
        <v>24150000</v>
      </c>
      <c r="AM128" s="70" t="s">
        <v>383</v>
      </c>
      <c r="AN128" s="70" t="s">
        <v>1822</v>
      </c>
      <c r="AO128" s="39">
        <v>1339</v>
      </c>
      <c r="AP128" s="70" t="s">
        <v>624</v>
      </c>
      <c r="AQ128" s="34" t="s">
        <v>241</v>
      </c>
      <c r="AR128" s="34" t="s">
        <v>1164</v>
      </c>
      <c r="AS128" s="32"/>
      <c r="AT128" s="4"/>
      <c r="AU128" s="4"/>
      <c r="AV128" s="4"/>
      <c r="AW128" s="4"/>
      <c r="AX128" s="4"/>
      <c r="AY128" s="4"/>
      <c r="AZ128" s="4"/>
      <c r="BA128" s="4"/>
      <c r="BB128" s="4"/>
      <c r="BC128" s="4"/>
      <c r="BD128" s="4"/>
      <c r="BE128" s="4"/>
      <c r="BF128" s="4"/>
      <c r="BG128" s="4"/>
      <c r="BH128" s="4"/>
      <c r="BI128" s="4"/>
      <c r="BJ128" s="4"/>
      <c r="BK128" s="4"/>
      <c r="BL128" s="4"/>
      <c r="BM128" s="4"/>
    </row>
    <row r="129" spans="1:65">
      <c r="A129" s="48" t="s">
        <v>1824</v>
      </c>
      <c r="B129" s="48" t="s">
        <v>138</v>
      </c>
      <c r="C129" s="48"/>
      <c r="D129" s="48"/>
      <c r="E129" s="121"/>
      <c r="F129" s="48"/>
      <c r="G129" s="48"/>
      <c r="H129" s="122"/>
      <c r="I129" s="48"/>
      <c r="J129" s="48"/>
      <c r="K129" s="48"/>
      <c r="L129" s="122"/>
      <c r="M129" s="48"/>
      <c r="N129" s="48"/>
      <c r="O129" s="48"/>
      <c r="P129" s="122"/>
      <c r="Q129" s="123"/>
      <c r="R129" s="123"/>
      <c r="S129" s="64"/>
      <c r="T129" s="48"/>
      <c r="U129" s="124"/>
      <c r="V129" s="124"/>
      <c r="W129" s="63"/>
      <c r="X129" s="64"/>
      <c r="Y129" s="63"/>
      <c r="Z129" s="125"/>
      <c r="AA129" s="126"/>
      <c r="AB129" s="127"/>
      <c r="AC129" s="128"/>
      <c r="AD129" s="124"/>
      <c r="AE129" s="124"/>
      <c r="AF129" s="124"/>
      <c r="AG129" s="124"/>
      <c r="AH129" s="124"/>
      <c r="AI129" s="124"/>
      <c r="AJ129" s="124"/>
      <c r="AK129" s="124"/>
      <c r="AL129" s="67">
        <f t="shared" si="0"/>
        <v>0</v>
      </c>
      <c r="AM129" s="51"/>
      <c r="AN129" s="51"/>
      <c r="AO129" s="51"/>
      <c r="AP129" s="51"/>
      <c r="AQ129" s="123"/>
      <c r="AR129" s="123"/>
      <c r="AS129" s="48" t="s">
        <v>138</v>
      </c>
      <c r="AT129" s="4"/>
      <c r="AU129" s="4"/>
      <c r="AV129" s="4"/>
      <c r="AW129" s="4"/>
      <c r="AX129" s="4"/>
      <c r="AY129" s="4"/>
      <c r="AZ129" s="4"/>
      <c r="BA129" s="4"/>
      <c r="BB129" s="4"/>
      <c r="BC129" s="4"/>
      <c r="BD129" s="4"/>
      <c r="BE129" s="4"/>
      <c r="BF129" s="4"/>
      <c r="BG129" s="4"/>
      <c r="BH129" s="4"/>
      <c r="BI129" s="4"/>
      <c r="BJ129" s="4"/>
      <c r="BK129" s="4"/>
      <c r="BL129" s="4"/>
      <c r="BM129" s="4"/>
    </row>
    <row r="130" spans="1:65">
      <c r="A130" s="32" t="s">
        <v>1834</v>
      </c>
      <c r="B130" s="32" t="s">
        <v>214</v>
      </c>
      <c r="C130" s="32" t="s">
        <v>30</v>
      </c>
      <c r="D130" s="32" t="s">
        <v>1835</v>
      </c>
      <c r="E130" s="40" t="s">
        <v>1836</v>
      </c>
      <c r="F130" s="32" t="s">
        <v>217</v>
      </c>
      <c r="G130" s="32">
        <v>86040254</v>
      </c>
      <c r="H130" s="114"/>
      <c r="I130" s="32"/>
      <c r="J130" s="32"/>
      <c r="K130" s="32"/>
      <c r="L130" s="114"/>
      <c r="M130" s="32"/>
      <c r="N130" s="32"/>
      <c r="O130" s="32"/>
      <c r="P130" s="114" t="s">
        <v>1838</v>
      </c>
      <c r="Q130" s="36">
        <v>43126</v>
      </c>
      <c r="R130" s="36">
        <v>43139</v>
      </c>
      <c r="S130" s="73">
        <v>43464</v>
      </c>
      <c r="T130" s="32">
        <v>240</v>
      </c>
      <c r="U130" s="67">
        <v>14000000</v>
      </c>
      <c r="V130" s="55">
        <v>1750000</v>
      </c>
      <c r="W130" s="62">
        <v>440</v>
      </c>
      <c r="X130" s="73">
        <v>43126</v>
      </c>
      <c r="Y130" s="62">
        <v>334</v>
      </c>
      <c r="Z130" s="36" t="s">
        <v>173</v>
      </c>
      <c r="AA130" s="65">
        <v>1549</v>
      </c>
      <c r="AB130" s="36" t="s">
        <v>182</v>
      </c>
      <c r="AC130" s="87" t="s">
        <v>498</v>
      </c>
      <c r="AD130" s="73">
        <v>43378</v>
      </c>
      <c r="AE130" s="89" t="s">
        <v>1843</v>
      </c>
      <c r="AF130" s="89" t="s">
        <v>1649</v>
      </c>
      <c r="AG130" s="67">
        <v>4899992</v>
      </c>
      <c r="AH130" s="89" t="s">
        <v>498</v>
      </c>
      <c r="AI130" s="73">
        <v>43378</v>
      </c>
      <c r="AJ130" s="89" t="s">
        <v>1844</v>
      </c>
      <c r="AK130" s="89" t="s">
        <v>1845</v>
      </c>
      <c r="AL130" s="69">
        <f t="shared" si="0"/>
        <v>18899992</v>
      </c>
      <c r="AM130" s="70" t="s">
        <v>383</v>
      </c>
      <c r="AN130" s="70" t="s">
        <v>999</v>
      </c>
      <c r="AO130" s="39">
        <v>1344</v>
      </c>
      <c r="AP130" s="70" t="s">
        <v>1000</v>
      </c>
      <c r="AQ130" s="34" t="s">
        <v>241</v>
      </c>
      <c r="AR130" s="34" t="s">
        <v>1164</v>
      </c>
      <c r="AS130" s="32"/>
      <c r="AT130" s="4"/>
      <c r="AU130" s="4"/>
      <c r="AV130" s="4"/>
      <c r="AW130" s="4"/>
      <c r="AX130" s="4"/>
      <c r="AY130" s="4"/>
      <c r="AZ130" s="4"/>
      <c r="BA130" s="4"/>
      <c r="BB130" s="4"/>
      <c r="BC130" s="4"/>
      <c r="BD130" s="4"/>
      <c r="BE130" s="4"/>
      <c r="BF130" s="4"/>
      <c r="BG130" s="4"/>
      <c r="BH130" s="4"/>
      <c r="BI130" s="4"/>
      <c r="BJ130" s="4"/>
      <c r="BK130" s="4"/>
      <c r="BL130" s="4"/>
      <c r="BM130" s="4"/>
    </row>
    <row r="131" spans="1:65">
      <c r="A131" s="48" t="s">
        <v>1849</v>
      </c>
      <c r="B131" s="48" t="s">
        <v>138</v>
      </c>
      <c r="C131" s="48"/>
      <c r="D131" s="48"/>
      <c r="E131" s="121"/>
      <c r="F131" s="48"/>
      <c r="G131" s="48"/>
      <c r="H131" s="122"/>
      <c r="I131" s="48"/>
      <c r="J131" s="48"/>
      <c r="K131" s="48"/>
      <c r="L131" s="122"/>
      <c r="M131" s="48"/>
      <c r="N131" s="48"/>
      <c r="O131" s="48"/>
      <c r="P131" s="122"/>
      <c r="Q131" s="123"/>
      <c r="R131" s="123"/>
      <c r="S131" s="64"/>
      <c r="T131" s="48"/>
      <c r="U131" s="124"/>
      <c r="V131" s="124"/>
      <c r="W131" s="63"/>
      <c r="X131" s="64"/>
      <c r="Y131" s="63"/>
      <c r="Z131" s="125"/>
      <c r="AA131" s="126"/>
      <c r="AB131" s="127"/>
      <c r="AC131" s="128"/>
      <c r="AD131" s="124"/>
      <c r="AE131" s="124"/>
      <c r="AF131" s="124"/>
      <c r="AG131" s="124"/>
      <c r="AH131" s="124"/>
      <c r="AI131" s="124"/>
      <c r="AJ131" s="124"/>
      <c r="AK131" s="124"/>
      <c r="AL131" s="67">
        <f t="shared" si="0"/>
        <v>0</v>
      </c>
      <c r="AM131" s="51"/>
      <c r="AN131" s="51"/>
      <c r="AO131" s="51"/>
      <c r="AP131" s="51"/>
      <c r="AQ131" s="123"/>
      <c r="AR131" s="123"/>
      <c r="AS131" s="48" t="s">
        <v>138</v>
      </c>
      <c r="AT131" s="4"/>
      <c r="AU131" s="4"/>
      <c r="AV131" s="4"/>
      <c r="AW131" s="4"/>
      <c r="AX131" s="4"/>
      <c r="AY131" s="4"/>
      <c r="AZ131" s="4"/>
      <c r="BA131" s="4"/>
      <c r="BB131" s="4"/>
      <c r="BC131" s="4"/>
      <c r="BD131" s="4"/>
      <c r="BE131" s="4"/>
      <c r="BF131" s="4"/>
      <c r="BG131" s="4"/>
      <c r="BH131" s="4"/>
      <c r="BI131" s="4"/>
      <c r="BJ131" s="4"/>
      <c r="BK131" s="4"/>
      <c r="BL131" s="4"/>
      <c r="BM131" s="4"/>
    </row>
    <row r="132" spans="1:65">
      <c r="A132" s="48" t="s">
        <v>1854</v>
      </c>
      <c r="B132" s="48" t="s">
        <v>138</v>
      </c>
      <c r="C132" s="48"/>
      <c r="D132" s="48"/>
      <c r="E132" s="121"/>
      <c r="F132" s="48"/>
      <c r="G132" s="48"/>
      <c r="H132" s="122"/>
      <c r="I132" s="48"/>
      <c r="J132" s="48"/>
      <c r="K132" s="48"/>
      <c r="L132" s="122"/>
      <c r="M132" s="48"/>
      <c r="N132" s="48"/>
      <c r="O132" s="48"/>
      <c r="P132" s="122"/>
      <c r="Q132" s="123"/>
      <c r="R132" s="123"/>
      <c r="S132" s="64"/>
      <c r="T132" s="48"/>
      <c r="U132" s="124"/>
      <c r="V132" s="124"/>
      <c r="W132" s="63"/>
      <c r="X132" s="64"/>
      <c r="Y132" s="63"/>
      <c r="Z132" s="125"/>
      <c r="AA132" s="126"/>
      <c r="AB132" s="127"/>
      <c r="AC132" s="128"/>
      <c r="AD132" s="124"/>
      <c r="AE132" s="124"/>
      <c r="AF132" s="124"/>
      <c r="AG132" s="124"/>
      <c r="AH132" s="124"/>
      <c r="AI132" s="124"/>
      <c r="AJ132" s="124"/>
      <c r="AK132" s="124"/>
      <c r="AL132" s="67">
        <f t="shared" si="0"/>
        <v>0</v>
      </c>
      <c r="AM132" s="51"/>
      <c r="AN132" s="51"/>
      <c r="AO132" s="51"/>
      <c r="AP132" s="51"/>
      <c r="AQ132" s="123"/>
      <c r="AR132" s="123"/>
      <c r="AS132" s="48" t="s">
        <v>138</v>
      </c>
      <c r="AT132" s="4"/>
      <c r="AU132" s="4"/>
      <c r="AV132" s="4"/>
      <c r="AW132" s="4"/>
      <c r="AX132" s="4"/>
      <c r="AY132" s="4"/>
      <c r="AZ132" s="4"/>
      <c r="BA132" s="4"/>
      <c r="BB132" s="4"/>
      <c r="BC132" s="4"/>
      <c r="BD132" s="4"/>
      <c r="BE132" s="4"/>
      <c r="BF132" s="4"/>
      <c r="BG132" s="4"/>
      <c r="BH132" s="4"/>
      <c r="BI132" s="4"/>
      <c r="BJ132" s="4"/>
      <c r="BK132" s="4"/>
      <c r="BL132" s="4"/>
      <c r="BM132" s="4"/>
    </row>
    <row r="133" spans="1:65">
      <c r="A133" s="32" t="s">
        <v>1864</v>
      </c>
      <c r="B133" s="32" t="s">
        <v>214</v>
      </c>
      <c r="C133" s="32" t="s">
        <v>30</v>
      </c>
      <c r="D133" s="32" t="s">
        <v>1865</v>
      </c>
      <c r="E133" s="40" t="s">
        <v>1866</v>
      </c>
      <c r="F133" s="36" t="s">
        <v>217</v>
      </c>
      <c r="G133" s="32">
        <v>19108972</v>
      </c>
      <c r="H133" s="114"/>
      <c r="I133" s="32"/>
      <c r="J133" s="32"/>
      <c r="K133" s="32"/>
      <c r="L133" s="114"/>
      <c r="M133" s="32"/>
      <c r="N133" s="32"/>
      <c r="O133" s="32"/>
      <c r="P133" s="114" t="s">
        <v>1867</v>
      </c>
      <c r="Q133" s="36">
        <v>43125</v>
      </c>
      <c r="R133" s="36">
        <v>43125</v>
      </c>
      <c r="S133" s="73">
        <v>43465</v>
      </c>
      <c r="T133" s="32">
        <v>336</v>
      </c>
      <c r="U133" s="67">
        <v>52879556</v>
      </c>
      <c r="V133" s="55">
        <v>4721388.9285714282</v>
      </c>
      <c r="W133" s="62">
        <v>367</v>
      </c>
      <c r="X133" s="73">
        <v>43125</v>
      </c>
      <c r="Y133" s="62">
        <v>419</v>
      </c>
      <c r="Z133" s="36" t="s">
        <v>173</v>
      </c>
      <c r="AA133" s="65">
        <v>1549</v>
      </c>
      <c r="AB133" s="36" t="s">
        <v>182</v>
      </c>
      <c r="AC133" s="70"/>
      <c r="AD133" s="67"/>
      <c r="AE133" s="67"/>
      <c r="AF133" s="67"/>
      <c r="AG133" s="67"/>
      <c r="AH133" s="67"/>
      <c r="AI133" s="67"/>
      <c r="AJ133" s="67"/>
      <c r="AK133" s="67"/>
      <c r="AL133" s="69">
        <f t="shared" si="0"/>
        <v>52879556</v>
      </c>
      <c r="AM133" s="70" t="s">
        <v>238</v>
      </c>
      <c r="AN133" s="70" t="s">
        <v>1822</v>
      </c>
      <c r="AO133" s="39">
        <v>1302</v>
      </c>
      <c r="AP133" s="70" t="s">
        <v>353</v>
      </c>
      <c r="AQ133" s="34" t="s">
        <v>241</v>
      </c>
      <c r="AR133" s="34" t="s">
        <v>229</v>
      </c>
      <c r="AS133" s="32"/>
      <c r="AT133" s="4"/>
      <c r="AU133" s="4"/>
      <c r="AV133" s="4"/>
      <c r="AW133" s="4"/>
      <c r="AX133" s="4"/>
      <c r="AY133" s="4"/>
      <c r="AZ133" s="4"/>
      <c r="BA133" s="4"/>
      <c r="BB133" s="4"/>
      <c r="BC133" s="4"/>
      <c r="BD133" s="4"/>
      <c r="BE133" s="4"/>
      <c r="BF133" s="4"/>
      <c r="BG133" s="4"/>
      <c r="BH133" s="4"/>
      <c r="BI133" s="4"/>
      <c r="BJ133" s="4"/>
      <c r="BK133" s="4"/>
      <c r="BL133" s="4"/>
      <c r="BM133" s="4"/>
    </row>
    <row r="134" spans="1:65">
      <c r="A134" s="32" t="s">
        <v>1873</v>
      </c>
      <c r="B134" s="32" t="s">
        <v>214</v>
      </c>
      <c r="C134" s="32" t="s">
        <v>30</v>
      </c>
      <c r="D134" s="32" t="s">
        <v>1865</v>
      </c>
      <c r="E134" s="40" t="s">
        <v>1875</v>
      </c>
      <c r="F134" s="36" t="s">
        <v>217</v>
      </c>
      <c r="G134" s="32">
        <v>51673065</v>
      </c>
      <c r="H134" s="47"/>
      <c r="I134" s="49"/>
      <c r="J134" s="49"/>
      <c r="K134" s="49"/>
      <c r="L134" s="35"/>
      <c r="M134" s="34"/>
      <c r="N134" s="34"/>
      <c r="O134" s="34"/>
      <c r="P134" s="35" t="s">
        <v>1877</v>
      </c>
      <c r="Q134" s="36">
        <v>43125</v>
      </c>
      <c r="R134" s="36">
        <v>43125</v>
      </c>
      <c r="S134" s="73">
        <v>43465</v>
      </c>
      <c r="T134" s="32">
        <v>336</v>
      </c>
      <c r="U134" s="67">
        <v>70560000</v>
      </c>
      <c r="V134" s="55">
        <v>6300000</v>
      </c>
      <c r="W134" s="62">
        <v>379</v>
      </c>
      <c r="X134" s="73">
        <v>43126</v>
      </c>
      <c r="Y134" s="62">
        <v>416</v>
      </c>
      <c r="Z134" s="36" t="s">
        <v>173</v>
      </c>
      <c r="AA134" s="65">
        <v>1549</v>
      </c>
      <c r="AB134" s="36" t="s">
        <v>182</v>
      </c>
      <c r="AC134" s="70"/>
      <c r="AD134" s="67"/>
      <c r="AE134" s="67"/>
      <c r="AF134" s="67"/>
      <c r="AG134" s="67"/>
      <c r="AH134" s="67"/>
      <c r="AI134" s="67"/>
      <c r="AJ134" s="67"/>
      <c r="AK134" s="67"/>
      <c r="AL134" s="69">
        <f t="shared" si="0"/>
        <v>70560000</v>
      </c>
      <c r="AM134" s="70" t="s">
        <v>238</v>
      </c>
      <c r="AN134" s="70" t="s">
        <v>1822</v>
      </c>
      <c r="AO134" s="39">
        <v>1301</v>
      </c>
      <c r="AP134" s="70" t="s">
        <v>353</v>
      </c>
      <c r="AQ134" s="34" t="s">
        <v>241</v>
      </c>
      <c r="AR134" s="34" t="s">
        <v>229</v>
      </c>
      <c r="AS134" s="32"/>
      <c r="AT134" s="4"/>
      <c r="AU134" s="4"/>
      <c r="AV134" s="4"/>
      <c r="AW134" s="4"/>
      <c r="AX134" s="4"/>
      <c r="AY134" s="4"/>
      <c r="AZ134" s="4"/>
      <c r="BA134" s="4"/>
      <c r="BB134" s="4"/>
      <c r="BC134" s="4"/>
      <c r="BD134" s="4"/>
      <c r="BE134" s="4"/>
      <c r="BF134" s="4"/>
      <c r="BG134" s="4"/>
      <c r="BH134" s="4"/>
      <c r="BI134" s="4"/>
      <c r="BJ134" s="4"/>
      <c r="BK134" s="4"/>
      <c r="BL134" s="4"/>
      <c r="BM134" s="4"/>
    </row>
    <row r="135" spans="1:65">
      <c r="A135" s="167" t="s">
        <v>1883</v>
      </c>
      <c r="B135" s="167" t="s">
        <v>214</v>
      </c>
      <c r="C135" s="167" t="s">
        <v>30</v>
      </c>
      <c r="D135" s="167" t="s">
        <v>1887</v>
      </c>
      <c r="E135" s="168" t="s">
        <v>1888</v>
      </c>
      <c r="F135" s="169" t="s">
        <v>217</v>
      </c>
      <c r="G135" s="167">
        <v>19355581</v>
      </c>
      <c r="H135" s="170"/>
      <c r="I135" s="171"/>
      <c r="J135" s="171"/>
      <c r="K135" s="171"/>
      <c r="L135" s="172"/>
      <c r="M135" s="173"/>
      <c r="N135" s="173"/>
      <c r="O135" s="173"/>
      <c r="P135" s="172" t="s">
        <v>1898</v>
      </c>
      <c r="Q135" s="169">
        <v>43124</v>
      </c>
      <c r="R135" s="169">
        <v>43140</v>
      </c>
      <c r="S135" s="174">
        <v>43355</v>
      </c>
      <c r="T135" s="167">
        <v>336</v>
      </c>
      <c r="U135" s="175">
        <v>75040000</v>
      </c>
      <c r="V135" s="176">
        <v>6700000</v>
      </c>
      <c r="W135" s="177">
        <v>391</v>
      </c>
      <c r="X135" s="174">
        <v>43125</v>
      </c>
      <c r="Y135" s="177">
        <v>417</v>
      </c>
      <c r="Z135" s="169" t="s">
        <v>173</v>
      </c>
      <c r="AA135" s="178">
        <v>1549</v>
      </c>
      <c r="AB135" s="169" t="s">
        <v>182</v>
      </c>
      <c r="AC135" s="179"/>
      <c r="AD135" s="175"/>
      <c r="AE135" s="175"/>
      <c r="AF135" s="175"/>
      <c r="AG135" s="175"/>
      <c r="AH135" s="175"/>
      <c r="AI135" s="175"/>
      <c r="AJ135" s="175"/>
      <c r="AK135" s="175"/>
      <c r="AL135" s="69">
        <f t="shared" si="0"/>
        <v>75040000</v>
      </c>
      <c r="AM135" s="179" t="s">
        <v>238</v>
      </c>
      <c r="AN135" s="179" t="s">
        <v>641</v>
      </c>
      <c r="AO135" s="180">
        <v>1614</v>
      </c>
      <c r="AP135" s="179" t="s">
        <v>624</v>
      </c>
      <c r="AQ135" s="173" t="s">
        <v>241</v>
      </c>
      <c r="AR135" s="173" t="s">
        <v>229</v>
      </c>
      <c r="AS135" s="173" t="s">
        <v>1914</v>
      </c>
      <c r="AT135" s="4"/>
      <c r="AU135" s="4"/>
      <c r="AV135" s="4"/>
      <c r="AW135" s="4"/>
      <c r="AX135" s="4"/>
      <c r="AY135" s="4"/>
      <c r="AZ135" s="4"/>
      <c r="BA135" s="4"/>
      <c r="BB135" s="4"/>
      <c r="BC135" s="4"/>
      <c r="BD135" s="4"/>
      <c r="BE135" s="4"/>
      <c r="BF135" s="4"/>
      <c r="BG135" s="4"/>
      <c r="BH135" s="4"/>
      <c r="BI135" s="4"/>
      <c r="BJ135" s="4"/>
      <c r="BK135" s="4"/>
      <c r="BL135" s="4"/>
      <c r="BM135" s="4"/>
    </row>
    <row r="136" spans="1:65">
      <c r="A136" s="32" t="s">
        <v>1915</v>
      </c>
      <c r="B136" s="32" t="s">
        <v>214</v>
      </c>
      <c r="C136" s="32" t="s">
        <v>30</v>
      </c>
      <c r="D136" s="32" t="s">
        <v>1916</v>
      </c>
      <c r="E136" s="40" t="s">
        <v>1917</v>
      </c>
      <c r="F136" s="36" t="s">
        <v>217</v>
      </c>
      <c r="G136" s="32">
        <v>52751597</v>
      </c>
      <c r="H136" s="47"/>
      <c r="I136" s="49"/>
      <c r="J136" s="49"/>
      <c r="K136" s="49"/>
      <c r="L136" s="35"/>
      <c r="M136" s="34"/>
      <c r="N136" s="34"/>
      <c r="O136" s="34"/>
      <c r="P136" s="35" t="s">
        <v>1919</v>
      </c>
      <c r="Q136" s="36">
        <v>43124</v>
      </c>
      <c r="R136" s="36">
        <v>43140</v>
      </c>
      <c r="S136" s="73">
        <v>43479</v>
      </c>
      <c r="T136" s="32">
        <v>336</v>
      </c>
      <c r="U136" s="67">
        <v>31360000</v>
      </c>
      <c r="V136" s="55">
        <v>2800000</v>
      </c>
      <c r="W136" s="62">
        <v>384</v>
      </c>
      <c r="X136" s="73">
        <v>43125</v>
      </c>
      <c r="Y136" s="62">
        <v>418</v>
      </c>
      <c r="Z136" s="36" t="s">
        <v>173</v>
      </c>
      <c r="AA136" s="65">
        <v>1549</v>
      </c>
      <c r="AB136" s="36" t="s">
        <v>182</v>
      </c>
      <c r="AC136" s="70"/>
      <c r="AD136" s="67"/>
      <c r="AE136" s="67"/>
      <c r="AF136" s="67"/>
      <c r="AG136" s="67"/>
      <c r="AH136" s="67"/>
      <c r="AI136" s="67"/>
      <c r="AJ136" s="67"/>
      <c r="AK136" s="67"/>
      <c r="AL136" s="69">
        <f t="shared" si="0"/>
        <v>31360000</v>
      </c>
      <c r="AM136" s="70" t="s">
        <v>383</v>
      </c>
      <c r="AN136" s="70" t="s">
        <v>641</v>
      </c>
      <c r="AO136" s="39">
        <v>1516</v>
      </c>
      <c r="AP136" s="70" t="s">
        <v>624</v>
      </c>
      <c r="AQ136" s="34" t="s">
        <v>241</v>
      </c>
      <c r="AR136" s="36" t="s">
        <v>229</v>
      </c>
      <c r="AS136" s="32"/>
      <c r="AT136" s="4"/>
      <c r="AU136" s="4"/>
      <c r="AV136" s="4"/>
      <c r="AW136" s="4"/>
      <c r="AX136" s="4"/>
      <c r="AY136" s="4"/>
      <c r="AZ136" s="4"/>
      <c r="BA136" s="4"/>
      <c r="BB136" s="4"/>
      <c r="BC136" s="4"/>
      <c r="BD136" s="4"/>
      <c r="BE136" s="4"/>
      <c r="BF136" s="4"/>
      <c r="BG136" s="4"/>
      <c r="BH136" s="4"/>
      <c r="BI136" s="4"/>
      <c r="BJ136" s="4"/>
      <c r="BK136" s="4"/>
      <c r="BL136" s="4"/>
      <c r="BM136" s="4"/>
    </row>
    <row r="137" spans="1:65">
      <c r="A137" s="32" t="s">
        <v>1926</v>
      </c>
      <c r="B137" s="32" t="s">
        <v>214</v>
      </c>
      <c r="C137" s="32" t="s">
        <v>30</v>
      </c>
      <c r="D137" s="32" t="s">
        <v>1927</v>
      </c>
      <c r="E137" s="40" t="s">
        <v>1928</v>
      </c>
      <c r="F137" s="36" t="s">
        <v>217</v>
      </c>
      <c r="G137" s="32">
        <v>1030559488</v>
      </c>
      <c r="H137" s="47"/>
      <c r="I137" s="49"/>
      <c r="J137" s="49"/>
      <c r="K137" s="49"/>
      <c r="L137" s="114"/>
      <c r="M137" s="32"/>
      <c r="N137" s="32"/>
      <c r="O137" s="32"/>
      <c r="P137" s="114" t="s">
        <v>1930</v>
      </c>
      <c r="Q137" s="36">
        <v>43125</v>
      </c>
      <c r="R137" s="36">
        <v>43125</v>
      </c>
      <c r="S137" s="73">
        <v>43496</v>
      </c>
      <c r="T137" s="32">
        <v>336</v>
      </c>
      <c r="U137" s="67">
        <v>23956800</v>
      </c>
      <c r="V137" s="55">
        <v>2139000</v>
      </c>
      <c r="W137" s="62">
        <v>392</v>
      </c>
      <c r="X137" s="73">
        <v>43125</v>
      </c>
      <c r="Y137" s="62">
        <v>415</v>
      </c>
      <c r="Z137" s="36" t="s">
        <v>173</v>
      </c>
      <c r="AA137" s="65">
        <v>1549</v>
      </c>
      <c r="AB137" s="36" t="s">
        <v>182</v>
      </c>
      <c r="AC137" s="87" t="s">
        <v>498</v>
      </c>
      <c r="AD137" s="88">
        <v>43462</v>
      </c>
      <c r="AE137" s="89" t="s">
        <v>1934</v>
      </c>
      <c r="AF137" s="89" t="s">
        <v>1935</v>
      </c>
      <c r="AG137" s="67">
        <v>2139000</v>
      </c>
      <c r="AH137" s="89" t="s">
        <v>498</v>
      </c>
      <c r="AI137" s="73">
        <v>43462</v>
      </c>
      <c r="AJ137" s="89" t="s">
        <v>510</v>
      </c>
      <c r="AK137" s="89">
        <f>AJ137+T137</f>
        <v>366</v>
      </c>
      <c r="AL137" s="69">
        <f t="shared" si="0"/>
        <v>26095800</v>
      </c>
      <c r="AM137" s="70" t="s">
        <v>383</v>
      </c>
      <c r="AN137" s="70" t="s">
        <v>691</v>
      </c>
      <c r="AO137" s="39">
        <v>1306</v>
      </c>
      <c r="AP137" s="70" t="s">
        <v>1942</v>
      </c>
      <c r="AQ137" s="75" t="s">
        <v>241</v>
      </c>
      <c r="AR137" s="36" t="s">
        <v>229</v>
      </c>
      <c r="AS137" s="32"/>
      <c r="AT137" s="4"/>
      <c r="AU137" s="4"/>
      <c r="AV137" s="4"/>
      <c r="AW137" s="4"/>
      <c r="AX137" s="4"/>
      <c r="AY137" s="4"/>
      <c r="AZ137" s="4"/>
      <c r="BA137" s="4"/>
      <c r="BB137" s="4"/>
      <c r="BC137" s="4"/>
      <c r="BD137" s="4"/>
      <c r="BE137" s="4"/>
      <c r="BF137" s="4"/>
      <c r="BG137" s="4"/>
      <c r="BH137" s="4"/>
      <c r="BI137" s="4"/>
      <c r="BJ137" s="4"/>
      <c r="BK137" s="4"/>
      <c r="BL137" s="4"/>
      <c r="BM137" s="4"/>
    </row>
    <row r="138" spans="1:65">
      <c r="A138" s="32" t="s">
        <v>1946</v>
      </c>
      <c r="B138" s="32" t="s">
        <v>214</v>
      </c>
      <c r="C138" s="32" t="s">
        <v>30</v>
      </c>
      <c r="D138" s="32" t="s">
        <v>1949</v>
      </c>
      <c r="E138" s="40" t="s">
        <v>439</v>
      </c>
      <c r="F138" s="36" t="s">
        <v>217</v>
      </c>
      <c r="G138" s="32">
        <v>52538287</v>
      </c>
      <c r="H138" s="114"/>
      <c r="I138" s="32"/>
      <c r="J138" s="32"/>
      <c r="K138" s="32"/>
      <c r="L138" s="114"/>
      <c r="M138" s="32"/>
      <c r="N138" s="32"/>
      <c r="O138" s="32"/>
      <c r="P138" s="114" t="s">
        <v>1952</v>
      </c>
      <c r="Q138" s="36">
        <v>43126</v>
      </c>
      <c r="R138" s="36">
        <v>43126</v>
      </c>
      <c r="S138" s="73">
        <v>43464</v>
      </c>
      <c r="T138" s="32">
        <v>240</v>
      </c>
      <c r="U138" s="67">
        <v>37771111</v>
      </c>
      <c r="V138" s="55">
        <v>4721388.875</v>
      </c>
      <c r="W138" s="62">
        <v>425</v>
      </c>
      <c r="X138" s="73">
        <v>43126</v>
      </c>
      <c r="Y138" s="62">
        <v>436</v>
      </c>
      <c r="Z138" s="36" t="s">
        <v>173</v>
      </c>
      <c r="AA138" s="65">
        <v>1549</v>
      </c>
      <c r="AB138" s="36" t="s">
        <v>182</v>
      </c>
      <c r="AC138" s="87" t="s">
        <v>498</v>
      </c>
      <c r="AD138" s="73">
        <v>43367</v>
      </c>
      <c r="AE138" s="89" t="s">
        <v>498</v>
      </c>
      <c r="AF138" s="89" t="s">
        <v>1953</v>
      </c>
      <c r="AG138" s="67">
        <v>14951065</v>
      </c>
      <c r="AH138" s="89" t="s">
        <v>498</v>
      </c>
      <c r="AI138" s="73">
        <v>43367</v>
      </c>
      <c r="AJ138" s="89" t="s">
        <v>1652</v>
      </c>
      <c r="AK138" s="89" t="s">
        <v>1955</v>
      </c>
      <c r="AL138" s="69">
        <f t="shared" si="0"/>
        <v>52722176</v>
      </c>
      <c r="AM138" s="70" t="s">
        <v>238</v>
      </c>
      <c r="AN138" s="70" t="s">
        <v>484</v>
      </c>
      <c r="AO138" s="39">
        <v>1325</v>
      </c>
      <c r="AP138" s="70" t="s">
        <v>459</v>
      </c>
      <c r="AQ138" s="34" t="s">
        <v>241</v>
      </c>
      <c r="AR138" s="34" t="s">
        <v>229</v>
      </c>
      <c r="AS138" s="32"/>
      <c r="AT138" s="4"/>
      <c r="AU138" s="4"/>
      <c r="AV138" s="4"/>
      <c r="AW138" s="4"/>
      <c r="AX138" s="4"/>
      <c r="AY138" s="4"/>
      <c r="AZ138" s="4"/>
      <c r="BA138" s="4"/>
      <c r="BB138" s="4"/>
      <c r="BC138" s="4"/>
      <c r="BD138" s="4"/>
      <c r="BE138" s="4"/>
      <c r="BF138" s="4"/>
      <c r="BG138" s="4"/>
      <c r="BH138" s="4"/>
      <c r="BI138" s="4"/>
      <c r="BJ138" s="4"/>
      <c r="BK138" s="4"/>
      <c r="BL138" s="4"/>
      <c r="BM138" s="4"/>
    </row>
    <row r="139" spans="1:65">
      <c r="A139" s="32" t="s">
        <v>1961</v>
      </c>
      <c r="B139" s="32" t="s">
        <v>214</v>
      </c>
      <c r="C139" s="32" t="s">
        <v>30</v>
      </c>
      <c r="D139" s="32" t="s">
        <v>1962</v>
      </c>
      <c r="E139" s="40" t="s">
        <v>1963</v>
      </c>
      <c r="F139" s="36" t="s">
        <v>217</v>
      </c>
      <c r="G139" s="32">
        <v>52955012</v>
      </c>
      <c r="H139" s="114"/>
      <c r="I139" s="32"/>
      <c r="J139" s="32"/>
      <c r="K139" s="32"/>
      <c r="L139" s="114"/>
      <c r="M139" s="32"/>
      <c r="N139" s="32"/>
      <c r="O139" s="32"/>
      <c r="P139" s="114" t="s">
        <v>1964</v>
      </c>
      <c r="Q139" s="36">
        <v>43126</v>
      </c>
      <c r="R139" s="36">
        <v>43126</v>
      </c>
      <c r="S139" s="73">
        <v>43465</v>
      </c>
      <c r="T139" s="32">
        <v>335</v>
      </c>
      <c r="U139" s="67">
        <v>42433333</v>
      </c>
      <c r="V139" s="55">
        <v>3799999.970149254</v>
      </c>
      <c r="W139" s="62">
        <v>408</v>
      </c>
      <c r="X139" s="73">
        <v>43126</v>
      </c>
      <c r="Y139" s="62">
        <v>434</v>
      </c>
      <c r="Z139" s="36" t="s">
        <v>173</v>
      </c>
      <c r="AA139" s="65">
        <v>1549</v>
      </c>
      <c r="AB139" s="36" t="s">
        <v>182</v>
      </c>
      <c r="AC139" s="70"/>
      <c r="AD139" s="67"/>
      <c r="AE139" s="67"/>
      <c r="AF139" s="67"/>
      <c r="AG139" s="67"/>
      <c r="AH139" s="67"/>
      <c r="AI139" s="67"/>
      <c r="AJ139" s="67"/>
      <c r="AK139" s="67"/>
      <c r="AL139" s="69">
        <f t="shared" si="0"/>
        <v>42433333</v>
      </c>
      <c r="AM139" s="70" t="s">
        <v>238</v>
      </c>
      <c r="AN139" s="70" t="s">
        <v>484</v>
      </c>
      <c r="AO139" s="39">
        <v>1332</v>
      </c>
      <c r="AP139" s="70" t="s">
        <v>459</v>
      </c>
      <c r="AQ139" s="34" t="s">
        <v>241</v>
      </c>
      <c r="AR139" s="34" t="s">
        <v>229</v>
      </c>
      <c r="AS139" s="32"/>
      <c r="AT139" s="4"/>
      <c r="AU139" s="4"/>
      <c r="AV139" s="4"/>
      <c r="AW139" s="4"/>
      <c r="AX139" s="4"/>
      <c r="AY139" s="4"/>
      <c r="AZ139" s="4"/>
      <c r="BA139" s="4"/>
      <c r="BB139" s="4"/>
      <c r="BC139" s="4"/>
      <c r="BD139" s="4"/>
      <c r="BE139" s="4"/>
      <c r="BF139" s="4"/>
      <c r="BG139" s="4"/>
      <c r="BH139" s="4"/>
      <c r="BI139" s="4"/>
      <c r="BJ139" s="4"/>
      <c r="BK139" s="4"/>
      <c r="BL139" s="4"/>
      <c r="BM139" s="4"/>
    </row>
    <row r="140" spans="1:65">
      <c r="A140" s="32" t="s">
        <v>1969</v>
      </c>
      <c r="B140" s="32" t="s">
        <v>214</v>
      </c>
      <c r="C140" s="32" t="s">
        <v>30</v>
      </c>
      <c r="D140" s="32" t="s">
        <v>1972</v>
      </c>
      <c r="E140" s="40" t="s">
        <v>739</v>
      </c>
      <c r="F140" s="36" t="s">
        <v>217</v>
      </c>
      <c r="G140" s="32">
        <v>79659578</v>
      </c>
      <c r="H140" s="114"/>
      <c r="I140" s="32"/>
      <c r="J140" s="32"/>
      <c r="K140" s="32"/>
      <c r="L140" s="114"/>
      <c r="M140" s="32"/>
      <c r="N140" s="32"/>
      <c r="O140" s="32"/>
      <c r="P140" s="114" t="s">
        <v>1973</v>
      </c>
      <c r="Q140" s="36">
        <v>43126</v>
      </c>
      <c r="R140" s="36">
        <v>43126</v>
      </c>
      <c r="S140" s="73">
        <v>43465</v>
      </c>
      <c r="T140" s="32">
        <v>335</v>
      </c>
      <c r="U140" s="67">
        <v>74816667</v>
      </c>
      <c r="V140" s="55">
        <v>6700000.0298507465</v>
      </c>
      <c r="W140" s="62">
        <v>412</v>
      </c>
      <c r="X140" s="73">
        <v>43126</v>
      </c>
      <c r="Y140" s="62">
        <v>440</v>
      </c>
      <c r="Z140" s="36" t="s">
        <v>173</v>
      </c>
      <c r="AA140" s="65">
        <v>1549</v>
      </c>
      <c r="AB140" s="36" t="s">
        <v>182</v>
      </c>
      <c r="AC140" s="70"/>
      <c r="AD140" s="67"/>
      <c r="AE140" s="67"/>
      <c r="AF140" s="67"/>
      <c r="AG140" s="67"/>
      <c r="AH140" s="67"/>
      <c r="AI140" s="67"/>
      <c r="AJ140" s="67"/>
      <c r="AK140" s="67"/>
      <c r="AL140" s="69">
        <f t="shared" si="0"/>
        <v>74816667</v>
      </c>
      <c r="AM140" s="70" t="s">
        <v>238</v>
      </c>
      <c r="AN140" s="70" t="s">
        <v>622</v>
      </c>
      <c r="AO140" s="39">
        <v>1336</v>
      </c>
      <c r="AP140" s="70" t="s">
        <v>624</v>
      </c>
      <c r="AQ140" s="34" t="s">
        <v>241</v>
      </c>
      <c r="AR140" s="34" t="s">
        <v>229</v>
      </c>
      <c r="AS140" s="32"/>
      <c r="AT140" s="4"/>
      <c r="AU140" s="4"/>
      <c r="AV140" s="4"/>
      <c r="AW140" s="4"/>
      <c r="AX140" s="4"/>
      <c r="AY140" s="4"/>
      <c r="AZ140" s="4"/>
      <c r="BA140" s="4"/>
      <c r="BB140" s="4"/>
      <c r="BC140" s="4"/>
      <c r="BD140" s="4"/>
      <c r="BE140" s="4"/>
      <c r="BF140" s="4"/>
      <c r="BG140" s="4"/>
      <c r="BH140" s="4"/>
      <c r="BI140" s="4"/>
      <c r="BJ140" s="4"/>
      <c r="BK140" s="4"/>
      <c r="BL140" s="4"/>
      <c r="BM140" s="4"/>
    </row>
    <row r="141" spans="1:65">
      <c r="A141" s="32" t="s">
        <v>1980</v>
      </c>
      <c r="B141" s="32" t="s">
        <v>214</v>
      </c>
      <c r="C141" s="32" t="s">
        <v>30</v>
      </c>
      <c r="D141" s="32" t="s">
        <v>1982</v>
      </c>
      <c r="E141" s="40" t="s">
        <v>393</v>
      </c>
      <c r="F141" s="36" t="s">
        <v>217</v>
      </c>
      <c r="G141" s="32">
        <v>1010185467</v>
      </c>
      <c r="H141" s="114"/>
      <c r="I141" s="32"/>
      <c r="J141" s="32"/>
      <c r="K141" s="32"/>
      <c r="L141" s="114"/>
      <c r="M141" s="32"/>
      <c r="N141" s="32"/>
      <c r="O141" s="32"/>
      <c r="P141" s="114" t="s">
        <v>1986</v>
      </c>
      <c r="Q141" s="36">
        <v>43126</v>
      </c>
      <c r="R141" s="36">
        <v>43126</v>
      </c>
      <c r="S141" s="73">
        <v>43465</v>
      </c>
      <c r="T141" s="32">
        <v>335</v>
      </c>
      <c r="U141" s="67">
        <v>68116667</v>
      </c>
      <c r="V141" s="55">
        <v>6100000.0298507465</v>
      </c>
      <c r="W141" s="62">
        <v>400</v>
      </c>
      <c r="X141" s="73">
        <v>43125</v>
      </c>
      <c r="Y141" s="62">
        <v>435</v>
      </c>
      <c r="Z141" s="36" t="s">
        <v>173</v>
      </c>
      <c r="AA141" s="65">
        <v>1549</v>
      </c>
      <c r="AB141" s="36" t="s">
        <v>182</v>
      </c>
      <c r="AC141" s="70"/>
      <c r="AD141" s="67"/>
      <c r="AE141" s="67"/>
      <c r="AF141" s="67"/>
      <c r="AG141" s="67"/>
      <c r="AH141" s="67"/>
      <c r="AI141" s="67"/>
      <c r="AJ141" s="67"/>
      <c r="AK141" s="67"/>
      <c r="AL141" s="69">
        <f t="shared" si="0"/>
        <v>68116667</v>
      </c>
      <c r="AM141" s="70" t="s">
        <v>238</v>
      </c>
      <c r="AN141" s="70" t="s">
        <v>484</v>
      </c>
      <c r="AO141" s="39">
        <v>1356</v>
      </c>
      <c r="AP141" s="70" t="s">
        <v>459</v>
      </c>
      <c r="AQ141" s="34" t="s">
        <v>241</v>
      </c>
      <c r="AR141" s="34" t="s">
        <v>229</v>
      </c>
      <c r="AS141" s="32"/>
      <c r="AT141" s="4"/>
      <c r="AU141" s="4"/>
      <c r="AV141" s="4"/>
      <c r="AW141" s="4"/>
      <c r="AX141" s="4"/>
      <c r="AY141" s="4"/>
      <c r="AZ141" s="4"/>
      <c r="BA141" s="4"/>
      <c r="BB141" s="4"/>
      <c r="BC141" s="4"/>
      <c r="BD141" s="4"/>
      <c r="BE141" s="4"/>
      <c r="BF141" s="4"/>
      <c r="BG141" s="4"/>
      <c r="BH141" s="4"/>
      <c r="BI141" s="4"/>
      <c r="BJ141" s="4"/>
      <c r="BK141" s="4"/>
      <c r="BL141" s="4"/>
      <c r="BM141" s="4"/>
    </row>
    <row r="142" spans="1:65">
      <c r="A142" s="32" t="s">
        <v>1990</v>
      </c>
      <c r="B142" s="32" t="s">
        <v>214</v>
      </c>
      <c r="C142" s="32" t="s">
        <v>30</v>
      </c>
      <c r="D142" s="32" t="s">
        <v>1991</v>
      </c>
      <c r="E142" s="40" t="s">
        <v>676</v>
      </c>
      <c r="F142" s="36" t="s">
        <v>217</v>
      </c>
      <c r="G142" s="32">
        <v>80061073</v>
      </c>
      <c r="H142" s="114"/>
      <c r="I142" s="32"/>
      <c r="J142" s="32"/>
      <c r="K142" s="32"/>
      <c r="L142" s="114"/>
      <c r="M142" s="32"/>
      <c r="N142" s="32"/>
      <c r="O142" s="32"/>
      <c r="P142" s="114" t="s">
        <v>1992</v>
      </c>
      <c r="Q142" s="36">
        <v>43126</v>
      </c>
      <c r="R142" s="36">
        <v>43140</v>
      </c>
      <c r="S142" s="73">
        <v>43464</v>
      </c>
      <c r="T142" s="32">
        <v>240</v>
      </c>
      <c r="U142" s="67">
        <v>53600000</v>
      </c>
      <c r="V142" s="55">
        <v>6700000</v>
      </c>
      <c r="W142" s="62">
        <v>422</v>
      </c>
      <c r="X142" s="73">
        <v>43126</v>
      </c>
      <c r="Y142" s="62">
        <v>439</v>
      </c>
      <c r="Z142" s="36" t="s">
        <v>173</v>
      </c>
      <c r="AA142" s="65">
        <v>1549</v>
      </c>
      <c r="AB142" s="36" t="s">
        <v>182</v>
      </c>
      <c r="AC142" s="87" t="s">
        <v>498</v>
      </c>
      <c r="AD142" s="73">
        <v>43378</v>
      </c>
      <c r="AE142" s="89" t="s">
        <v>1995</v>
      </c>
      <c r="AF142" s="89" t="s">
        <v>1725</v>
      </c>
      <c r="AG142" s="67">
        <v>18313333</v>
      </c>
      <c r="AH142" s="89" t="s">
        <v>498</v>
      </c>
      <c r="AI142" s="73">
        <v>43378</v>
      </c>
      <c r="AJ142" s="89" t="s">
        <v>1541</v>
      </c>
      <c r="AK142" s="89" t="s">
        <v>1543</v>
      </c>
      <c r="AL142" s="69">
        <f t="shared" si="0"/>
        <v>71913333</v>
      </c>
      <c r="AM142" s="70" t="s">
        <v>238</v>
      </c>
      <c r="AN142" s="70" t="s">
        <v>641</v>
      </c>
      <c r="AO142" s="39">
        <v>1336</v>
      </c>
      <c r="AP142" s="70" t="s">
        <v>624</v>
      </c>
      <c r="AQ142" s="34" t="s">
        <v>241</v>
      </c>
      <c r="AR142" s="34" t="s">
        <v>1164</v>
      </c>
      <c r="AS142" s="32"/>
      <c r="AT142" s="4"/>
      <c r="AU142" s="4"/>
      <c r="AV142" s="4"/>
      <c r="AW142" s="4"/>
      <c r="AX142" s="4"/>
      <c r="AY142" s="4"/>
      <c r="AZ142" s="4"/>
      <c r="BA142" s="4"/>
      <c r="BB142" s="4"/>
      <c r="BC142" s="4"/>
      <c r="BD142" s="4"/>
      <c r="BE142" s="4"/>
      <c r="BF142" s="4"/>
      <c r="BG142" s="4"/>
      <c r="BH142" s="4"/>
      <c r="BI142" s="4"/>
      <c r="BJ142" s="4"/>
      <c r="BK142" s="4"/>
      <c r="BL142" s="4"/>
      <c r="BM142" s="4"/>
    </row>
    <row r="143" spans="1:65">
      <c r="A143" s="32" t="s">
        <v>1997</v>
      </c>
      <c r="B143" s="32" t="s">
        <v>214</v>
      </c>
      <c r="C143" s="32" t="s">
        <v>30</v>
      </c>
      <c r="D143" s="32" t="s">
        <v>1998</v>
      </c>
      <c r="E143" s="35" t="s">
        <v>2000</v>
      </c>
      <c r="F143" s="34" t="s">
        <v>273</v>
      </c>
      <c r="G143" s="34">
        <v>80902427</v>
      </c>
      <c r="H143" s="35"/>
      <c r="I143" s="34"/>
      <c r="J143" s="34"/>
      <c r="K143" s="49"/>
      <c r="L143" s="40" t="s">
        <v>2002</v>
      </c>
      <c r="M143" s="36" t="s">
        <v>217</v>
      </c>
      <c r="N143" s="49">
        <v>51941894</v>
      </c>
      <c r="O143" s="36">
        <v>43427</v>
      </c>
      <c r="P143" s="35" t="s">
        <v>2004</v>
      </c>
      <c r="Q143" s="36">
        <v>43124</v>
      </c>
      <c r="R143" s="36">
        <v>43125</v>
      </c>
      <c r="S143" s="73">
        <v>43478</v>
      </c>
      <c r="T143" s="32">
        <v>337</v>
      </c>
      <c r="U143" s="67">
        <v>84250000</v>
      </c>
      <c r="V143" s="55">
        <v>7633531.1572700292</v>
      </c>
      <c r="W143" s="62">
        <v>346</v>
      </c>
      <c r="X143" s="73">
        <v>43122</v>
      </c>
      <c r="Y143" s="62">
        <v>378</v>
      </c>
      <c r="Z143" s="36" t="s">
        <v>173</v>
      </c>
      <c r="AA143" s="65">
        <v>1549</v>
      </c>
      <c r="AB143" s="36" t="s">
        <v>182</v>
      </c>
      <c r="AC143" s="70"/>
      <c r="AD143" s="67"/>
      <c r="AE143" s="67"/>
      <c r="AF143" s="67"/>
      <c r="AG143" s="67"/>
      <c r="AH143" s="67"/>
      <c r="AI143" s="67"/>
      <c r="AJ143" s="67"/>
      <c r="AK143" s="67"/>
      <c r="AL143" s="69">
        <f t="shared" si="0"/>
        <v>84250000</v>
      </c>
      <c r="AM143" s="70" t="s">
        <v>238</v>
      </c>
      <c r="AN143" s="70" t="s">
        <v>239</v>
      </c>
      <c r="AO143" s="39">
        <v>1490</v>
      </c>
      <c r="AP143" s="70" t="s">
        <v>240</v>
      </c>
      <c r="AQ143" s="34" t="s">
        <v>241</v>
      </c>
      <c r="AR143" s="36" t="s">
        <v>229</v>
      </c>
      <c r="AS143" s="32" t="s">
        <v>2005</v>
      </c>
      <c r="AT143" s="4"/>
      <c r="AU143" s="4"/>
      <c r="AV143" s="4"/>
      <c r="AW143" s="4"/>
      <c r="AX143" s="4"/>
      <c r="AY143" s="4"/>
      <c r="AZ143" s="4"/>
      <c r="BA143" s="4"/>
      <c r="BB143" s="4"/>
      <c r="BC143" s="4"/>
      <c r="BD143" s="4"/>
      <c r="BE143" s="4"/>
      <c r="BF143" s="4"/>
      <c r="BG143" s="4"/>
      <c r="BH143" s="4"/>
      <c r="BI143" s="4"/>
      <c r="BJ143" s="4"/>
      <c r="BK143" s="4"/>
      <c r="BL143" s="4"/>
      <c r="BM143" s="4"/>
    </row>
    <row r="144" spans="1:65">
      <c r="A144" s="32" t="s">
        <v>2007</v>
      </c>
      <c r="B144" s="32" t="s">
        <v>214</v>
      </c>
      <c r="C144" s="32" t="s">
        <v>30</v>
      </c>
      <c r="D144" s="32" t="s">
        <v>2008</v>
      </c>
      <c r="E144" s="40" t="s">
        <v>42</v>
      </c>
      <c r="F144" s="36" t="s">
        <v>217</v>
      </c>
      <c r="G144" s="49">
        <v>79468757</v>
      </c>
      <c r="H144" s="47"/>
      <c r="I144" s="49"/>
      <c r="J144" s="49"/>
      <c r="K144" s="49"/>
      <c r="L144" s="35"/>
      <c r="M144" s="34"/>
      <c r="N144" s="34"/>
      <c r="O144" s="34"/>
      <c r="P144" s="35" t="s">
        <v>2012</v>
      </c>
      <c r="Q144" s="36">
        <v>43122</v>
      </c>
      <c r="R144" s="36">
        <v>43125</v>
      </c>
      <c r="S144" s="73">
        <v>43465</v>
      </c>
      <c r="T144" s="32">
        <v>336</v>
      </c>
      <c r="U144" s="67">
        <v>72800000</v>
      </c>
      <c r="V144" s="55">
        <v>6500000</v>
      </c>
      <c r="W144" s="62">
        <v>383</v>
      </c>
      <c r="X144" s="73">
        <v>43125</v>
      </c>
      <c r="Y144" s="62">
        <v>379</v>
      </c>
      <c r="Z144" s="36" t="s">
        <v>173</v>
      </c>
      <c r="AA144" s="65">
        <v>1549</v>
      </c>
      <c r="AB144" s="36" t="s">
        <v>182</v>
      </c>
      <c r="AC144" s="70"/>
      <c r="AD144" s="67"/>
      <c r="AE144" s="67"/>
      <c r="AF144" s="67"/>
      <c r="AG144" s="67"/>
      <c r="AH144" s="67"/>
      <c r="AI144" s="67"/>
      <c r="AJ144" s="67"/>
      <c r="AK144" s="67"/>
      <c r="AL144" s="69">
        <f t="shared" si="0"/>
        <v>72800000</v>
      </c>
      <c r="AM144" s="70" t="s">
        <v>238</v>
      </c>
      <c r="AN144" s="70" t="s">
        <v>239</v>
      </c>
      <c r="AO144" s="39">
        <v>1488</v>
      </c>
      <c r="AP144" s="70" t="s">
        <v>459</v>
      </c>
      <c r="AQ144" s="34" t="s">
        <v>241</v>
      </c>
      <c r="AR144" s="34" t="s">
        <v>229</v>
      </c>
      <c r="AS144" s="32"/>
      <c r="AT144" s="4"/>
      <c r="AU144" s="4"/>
      <c r="AV144" s="4"/>
      <c r="AW144" s="4"/>
      <c r="AX144" s="4"/>
      <c r="AY144" s="4"/>
      <c r="AZ144" s="4"/>
      <c r="BA144" s="4"/>
      <c r="BB144" s="4"/>
      <c r="BC144" s="4"/>
      <c r="BD144" s="4"/>
      <c r="BE144" s="4"/>
      <c r="BF144" s="4"/>
      <c r="BG144" s="4"/>
      <c r="BH144" s="4"/>
      <c r="BI144" s="4"/>
      <c r="BJ144" s="4"/>
      <c r="BK144" s="4"/>
      <c r="BL144" s="4"/>
      <c r="BM144" s="4"/>
    </row>
    <row r="145" spans="1:65">
      <c r="A145" s="32" t="s">
        <v>2016</v>
      </c>
      <c r="B145" s="32" t="s">
        <v>214</v>
      </c>
      <c r="C145" s="32" t="s">
        <v>30</v>
      </c>
      <c r="D145" s="32" t="s">
        <v>2018</v>
      </c>
      <c r="E145" s="40" t="s">
        <v>2019</v>
      </c>
      <c r="F145" s="32" t="s">
        <v>217</v>
      </c>
      <c r="G145" s="32">
        <v>52558416</v>
      </c>
      <c r="H145" s="114"/>
      <c r="I145" s="32"/>
      <c r="J145" s="32"/>
      <c r="K145" s="32"/>
      <c r="L145" s="114"/>
      <c r="M145" s="32"/>
      <c r="N145" s="32"/>
      <c r="O145" s="32"/>
      <c r="P145" s="114" t="s">
        <v>2021</v>
      </c>
      <c r="Q145" s="36">
        <v>43124</v>
      </c>
      <c r="R145" s="36">
        <v>43124</v>
      </c>
      <c r="S145" s="73">
        <v>43465</v>
      </c>
      <c r="T145" s="32">
        <v>337</v>
      </c>
      <c r="U145" s="67">
        <v>55043333</v>
      </c>
      <c r="V145" s="55">
        <v>4899999.9703264097</v>
      </c>
      <c r="W145" s="62">
        <v>364</v>
      </c>
      <c r="X145" s="73">
        <v>43124</v>
      </c>
      <c r="Y145" s="62">
        <v>421</v>
      </c>
      <c r="Z145" s="36" t="s">
        <v>173</v>
      </c>
      <c r="AA145" s="65">
        <v>1549</v>
      </c>
      <c r="AB145" s="36" t="s">
        <v>182</v>
      </c>
      <c r="AC145" s="70"/>
      <c r="AD145" s="67"/>
      <c r="AE145" s="67"/>
      <c r="AF145" s="67"/>
      <c r="AG145" s="67"/>
      <c r="AH145" s="67"/>
      <c r="AI145" s="67"/>
      <c r="AJ145" s="67"/>
      <c r="AK145" s="67"/>
      <c r="AL145" s="69">
        <f t="shared" si="0"/>
        <v>55043333</v>
      </c>
      <c r="AM145" s="70" t="s">
        <v>238</v>
      </c>
      <c r="AN145" s="70" t="s">
        <v>239</v>
      </c>
      <c r="AO145" s="39">
        <v>1320</v>
      </c>
      <c r="AP145" s="70" t="s">
        <v>459</v>
      </c>
      <c r="AQ145" s="34" t="s">
        <v>241</v>
      </c>
      <c r="AR145" s="34" t="s">
        <v>229</v>
      </c>
      <c r="AS145" s="32"/>
      <c r="AT145" s="4"/>
      <c r="AU145" s="4"/>
      <c r="AV145" s="4"/>
      <c r="AW145" s="4"/>
      <c r="AX145" s="4"/>
      <c r="AY145" s="4"/>
      <c r="AZ145" s="4"/>
      <c r="BA145" s="4"/>
      <c r="BB145" s="4"/>
      <c r="BC145" s="4"/>
      <c r="BD145" s="4"/>
      <c r="BE145" s="4"/>
      <c r="BF145" s="4"/>
      <c r="BG145" s="4"/>
      <c r="BH145" s="4"/>
      <c r="BI145" s="4"/>
      <c r="BJ145" s="4"/>
      <c r="BK145" s="4"/>
      <c r="BL145" s="4"/>
      <c r="BM145" s="4"/>
    </row>
    <row r="146" spans="1:65">
      <c r="A146" s="32" t="s">
        <v>2027</v>
      </c>
      <c r="B146" s="32" t="s">
        <v>214</v>
      </c>
      <c r="C146" s="32" t="s">
        <v>30</v>
      </c>
      <c r="D146" s="32" t="s">
        <v>2029</v>
      </c>
      <c r="E146" s="40" t="s">
        <v>465</v>
      </c>
      <c r="F146" s="36" t="s">
        <v>217</v>
      </c>
      <c r="G146" s="49">
        <v>41799594</v>
      </c>
      <c r="H146" s="114"/>
      <c r="I146" s="32"/>
      <c r="J146" s="32"/>
      <c r="K146" s="32"/>
      <c r="L146" s="114"/>
      <c r="M146" s="32"/>
      <c r="N146" s="32"/>
      <c r="O146" s="32"/>
      <c r="P146" s="114" t="s">
        <v>2030</v>
      </c>
      <c r="Q146" s="36">
        <v>43124</v>
      </c>
      <c r="R146" s="36">
        <v>43124</v>
      </c>
      <c r="S146" s="73">
        <v>43470</v>
      </c>
      <c r="T146" s="32">
        <v>337</v>
      </c>
      <c r="U146" s="67">
        <v>25275000</v>
      </c>
      <c r="V146" s="55">
        <v>2250000</v>
      </c>
      <c r="W146" s="62">
        <v>363</v>
      </c>
      <c r="X146" s="73">
        <v>43124</v>
      </c>
      <c r="Y146" s="62">
        <v>420</v>
      </c>
      <c r="Z146" s="36" t="s">
        <v>173</v>
      </c>
      <c r="AA146" s="65">
        <v>1549</v>
      </c>
      <c r="AB146" s="36" t="s">
        <v>182</v>
      </c>
      <c r="AC146" s="70"/>
      <c r="AD146" s="67"/>
      <c r="AE146" s="67"/>
      <c r="AF146" s="67"/>
      <c r="AG146" s="67"/>
      <c r="AH146" s="67"/>
      <c r="AI146" s="67"/>
      <c r="AJ146" s="67"/>
      <c r="AK146" s="67"/>
      <c r="AL146" s="69">
        <f t="shared" si="0"/>
        <v>25275000</v>
      </c>
      <c r="AM146" s="70" t="s">
        <v>383</v>
      </c>
      <c r="AN146" s="70" t="s">
        <v>239</v>
      </c>
      <c r="AO146" s="39">
        <v>1316</v>
      </c>
      <c r="AP146" s="70" t="s">
        <v>240</v>
      </c>
      <c r="AQ146" s="34" t="s">
        <v>241</v>
      </c>
      <c r="AR146" s="34" t="s">
        <v>229</v>
      </c>
      <c r="AS146" s="32" t="s">
        <v>2034</v>
      </c>
      <c r="AT146" s="4"/>
      <c r="AU146" s="4"/>
      <c r="AV146" s="4"/>
      <c r="AW146" s="4"/>
      <c r="AX146" s="4"/>
      <c r="AY146" s="4"/>
      <c r="AZ146" s="4"/>
      <c r="BA146" s="4"/>
      <c r="BB146" s="4"/>
      <c r="BC146" s="4"/>
      <c r="BD146" s="4"/>
      <c r="BE146" s="4"/>
      <c r="BF146" s="4"/>
      <c r="BG146" s="4"/>
      <c r="BH146" s="4"/>
      <c r="BI146" s="4"/>
      <c r="BJ146" s="4"/>
      <c r="BK146" s="4"/>
      <c r="BL146" s="4"/>
      <c r="BM146" s="4"/>
    </row>
    <row r="147" spans="1:65">
      <c r="A147" s="32" t="s">
        <v>2036</v>
      </c>
      <c r="B147" s="32" t="s">
        <v>214</v>
      </c>
      <c r="C147" s="32" t="s">
        <v>30</v>
      </c>
      <c r="D147" s="32" t="s">
        <v>2037</v>
      </c>
      <c r="E147" s="40" t="s">
        <v>480</v>
      </c>
      <c r="F147" s="36" t="s">
        <v>217</v>
      </c>
      <c r="G147" s="49">
        <v>52381414</v>
      </c>
      <c r="H147" s="47"/>
      <c r="I147" s="49"/>
      <c r="J147" s="49"/>
      <c r="K147" s="49"/>
      <c r="L147" s="35"/>
      <c r="M147" s="34"/>
      <c r="N147" s="34"/>
      <c r="O147" s="34"/>
      <c r="P147" s="35" t="s">
        <v>1973</v>
      </c>
      <c r="Q147" s="36">
        <v>43124</v>
      </c>
      <c r="R147" s="36">
        <v>43140</v>
      </c>
      <c r="S147" s="73">
        <v>43479</v>
      </c>
      <c r="T147" s="32">
        <v>336</v>
      </c>
      <c r="U147" s="55">
        <v>75040000</v>
      </c>
      <c r="V147" s="55">
        <v>6700000</v>
      </c>
      <c r="W147" s="62">
        <v>381</v>
      </c>
      <c r="X147" s="73">
        <v>43125</v>
      </c>
      <c r="Y147" s="62">
        <v>411</v>
      </c>
      <c r="Z147" s="36" t="s">
        <v>173</v>
      </c>
      <c r="AA147" s="65">
        <v>1549</v>
      </c>
      <c r="AB147" s="36" t="s">
        <v>182</v>
      </c>
      <c r="AC147" s="70"/>
      <c r="AD147" s="67"/>
      <c r="AE147" s="67"/>
      <c r="AF147" s="67"/>
      <c r="AG147" s="67"/>
      <c r="AH147" s="67"/>
      <c r="AI147" s="67"/>
      <c r="AJ147" s="67"/>
      <c r="AK147" s="67"/>
      <c r="AL147" s="69">
        <f t="shared" si="0"/>
        <v>75040000</v>
      </c>
      <c r="AM147" s="70" t="s">
        <v>238</v>
      </c>
      <c r="AN147" s="70" t="s">
        <v>641</v>
      </c>
      <c r="AO147" s="39">
        <v>1336</v>
      </c>
      <c r="AP147" s="70" t="s">
        <v>624</v>
      </c>
      <c r="AQ147" s="34" t="s">
        <v>241</v>
      </c>
      <c r="AR147" s="36" t="s">
        <v>229</v>
      </c>
      <c r="AS147" s="32"/>
      <c r="AT147" s="4"/>
      <c r="AU147" s="4"/>
      <c r="AV147" s="4"/>
      <c r="AW147" s="4"/>
      <c r="AX147" s="4"/>
      <c r="AY147" s="4"/>
      <c r="AZ147" s="4"/>
      <c r="BA147" s="4"/>
      <c r="BB147" s="4"/>
      <c r="BC147" s="4"/>
      <c r="BD147" s="4"/>
      <c r="BE147" s="4"/>
      <c r="BF147" s="4"/>
      <c r="BG147" s="4"/>
      <c r="BH147" s="4"/>
      <c r="BI147" s="4"/>
      <c r="BJ147" s="4"/>
      <c r="BK147" s="4"/>
      <c r="BL147" s="4"/>
      <c r="BM147" s="4"/>
    </row>
    <row r="148" spans="1:65">
      <c r="A148" s="32" t="s">
        <v>2043</v>
      </c>
      <c r="B148" s="32" t="s">
        <v>214</v>
      </c>
      <c r="C148" s="32" t="s">
        <v>30</v>
      </c>
      <c r="D148" s="36" t="s">
        <v>2044</v>
      </c>
      <c r="E148" s="40" t="s">
        <v>2046</v>
      </c>
      <c r="F148" s="36" t="s">
        <v>217</v>
      </c>
      <c r="G148" s="49">
        <v>1018409541</v>
      </c>
      <c r="H148" s="47"/>
      <c r="I148" s="49"/>
      <c r="J148" s="49"/>
      <c r="K148" s="49"/>
      <c r="L148" s="35"/>
      <c r="M148" s="34"/>
      <c r="N148" s="34"/>
      <c r="O148" s="34"/>
      <c r="P148" s="35" t="s">
        <v>2047</v>
      </c>
      <c r="Q148" s="36">
        <v>43126</v>
      </c>
      <c r="R148" s="36">
        <v>43126</v>
      </c>
      <c r="S148" s="73">
        <v>43465</v>
      </c>
      <c r="T148" s="32">
        <v>240</v>
      </c>
      <c r="U148" s="55">
        <v>53600000</v>
      </c>
      <c r="V148" s="55">
        <v>6700000</v>
      </c>
      <c r="W148" s="62">
        <v>421</v>
      </c>
      <c r="X148" s="73">
        <v>43126</v>
      </c>
      <c r="Y148" s="62">
        <v>438</v>
      </c>
      <c r="Z148" s="36" t="s">
        <v>173</v>
      </c>
      <c r="AA148" s="65">
        <v>1549</v>
      </c>
      <c r="AB148" s="36" t="s">
        <v>182</v>
      </c>
      <c r="AC148" s="34">
        <v>1</v>
      </c>
      <c r="AD148" s="73">
        <v>43364</v>
      </c>
      <c r="AE148" s="34">
        <v>572</v>
      </c>
      <c r="AF148" s="34">
        <v>547</v>
      </c>
      <c r="AG148" s="67">
        <v>21216667</v>
      </c>
      <c r="AH148" s="34">
        <v>1</v>
      </c>
      <c r="AI148" s="73">
        <v>43364</v>
      </c>
      <c r="AJ148" s="34">
        <v>95</v>
      </c>
      <c r="AK148" s="34">
        <v>335</v>
      </c>
      <c r="AL148" s="69">
        <f t="shared" si="0"/>
        <v>74816667</v>
      </c>
      <c r="AM148" s="70" t="s">
        <v>238</v>
      </c>
      <c r="AN148" s="70" t="s">
        <v>622</v>
      </c>
      <c r="AO148" s="39">
        <v>1336</v>
      </c>
      <c r="AP148" s="70" t="s">
        <v>624</v>
      </c>
      <c r="AQ148" s="34" t="s">
        <v>241</v>
      </c>
      <c r="AR148" s="34" t="s">
        <v>229</v>
      </c>
      <c r="AS148" s="32"/>
      <c r="AT148" s="4"/>
      <c r="AU148" s="4"/>
      <c r="AV148" s="4"/>
      <c r="AW148" s="4"/>
      <c r="AX148" s="4"/>
      <c r="AY148" s="4"/>
      <c r="AZ148" s="4"/>
      <c r="BA148" s="4"/>
      <c r="BB148" s="4"/>
      <c r="BC148" s="4"/>
      <c r="BD148" s="4"/>
      <c r="BE148" s="4"/>
      <c r="BF148" s="4"/>
      <c r="BG148" s="4"/>
      <c r="BH148" s="4"/>
      <c r="BI148" s="4"/>
      <c r="BJ148" s="4"/>
      <c r="BK148" s="4"/>
      <c r="BL148" s="4"/>
      <c r="BM148" s="4"/>
    </row>
    <row r="149" spans="1:65">
      <c r="A149" s="48" t="s">
        <v>2055</v>
      </c>
      <c r="B149" s="48" t="s">
        <v>138</v>
      </c>
      <c r="C149" s="48"/>
      <c r="D149" s="48"/>
      <c r="E149" s="121"/>
      <c r="F149" s="48"/>
      <c r="G149" s="48"/>
      <c r="H149" s="122"/>
      <c r="I149" s="48"/>
      <c r="J149" s="48"/>
      <c r="K149" s="48"/>
      <c r="L149" s="122"/>
      <c r="M149" s="48"/>
      <c r="N149" s="48"/>
      <c r="O149" s="48"/>
      <c r="P149" s="122"/>
      <c r="Q149" s="123"/>
      <c r="R149" s="123"/>
      <c r="S149" s="64"/>
      <c r="T149" s="48"/>
      <c r="U149" s="124"/>
      <c r="V149" s="124"/>
      <c r="W149" s="63"/>
      <c r="X149" s="64"/>
      <c r="Y149" s="63"/>
      <c r="Z149" s="125"/>
      <c r="AA149" s="126"/>
      <c r="AB149" s="127"/>
      <c r="AC149" s="128"/>
      <c r="AD149" s="124"/>
      <c r="AE149" s="124"/>
      <c r="AF149" s="124"/>
      <c r="AG149" s="124"/>
      <c r="AH149" s="124"/>
      <c r="AI149" s="124"/>
      <c r="AJ149" s="124"/>
      <c r="AK149" s="124"/>
      <c r="AL149" s="67">
        <f t="shared" si="0"/>
        <v>0</v>
      </c>
      <c r="AM149" s="51"/>
      <c r="AN149" s="51"/>
      <c r="AO149" s="51"/>
      <c r="AP149" s="51"/>
      <c r="AQ149" s="123"/>
      <c r="AR149" s="123"/>
      <c r="AS149" s="48" t="s">
        <v>138</v>
      </c>
      <c r="AT149" s="4"/>
      <c r="AU149" s="4"/>
      <c r="AV149" s="4"/>
      <c r="AW149" s="4"/>
      <c r="AX149" s="4"/>
      <c r="AY149" s="4"/>
      <c r="AZ149" s="4"/>
      <c r="BA149" s="4"/>
      <c r="BB149" s="4"/>
      <c r="BC149" s="4"/>
      <c r="BD149" s="4"/>
      <c r="BE149" s="4"/>
      <c r="BF149" s="4"/>
      <c r="BG149" s="4"/>
      <c r="BH149" s="4"/>
      <c r="BI149" s="4"/>
      <c r="BJ149" s="4"/>
      <c r="BK149" s="4"/>
      <c r="BL149" s="4"/>
      <c r="BM149" s="4"/>
    </row>
    <row r="150" spans="1:65">
      <c r="A150" s="32" t="s">
        <v>2064</v>
      </c>
      <c r="B150" s="32" t="s">
        <v>214</v>
      </c>
      <c r="C150" s="32" t="s">
        <v>30</v>
      </c>
      <c r="D150" s="32" t="s">
        <v>2065</v>
      </c>
      <c r="E150" s="40" t="s">
        <v>746</v>
      </c>
      <c r="F150" s="32" t="s">
        <v>217</v>
      </c>
      <c r="G150" s="32">
        <v>52118124</v>
      </c>
      <c r="H150" s="114"/>
      <c r="I150" s="32"/>
      <c r="J150" s="32"/>
      <c r="K150" s="32"/>
      <c r="L150" s="114"/>
      <c r="M150" s="32"/>
      <c r="N150" s="32"/>
      <c r="O150" s="32"/>
      <c r="P150" s="114" t="s">
        <v>2066</v>
      </c>
      <c r="Q150" s="36">
        <v>43126</v>
      </c>
      <c r="R150" s="36">
        <v>43129</v>
      </c>
      <c r="S150" s="73">
        <v>43464</v>
      </c>
      <c r="T150" s="32">
        <v>240</v>
      </c>
      <c r="U150" s="67">
        <v>43200000</v>
      </c>
      <c r="V150" s="55">
        <v>5400000</v>
      </c>
      <c r="W150" s="62">
        <v>443</v>
      </c>
      <c r="X150" s="73">
        <v>43126</v>
      </c>
      <c r="Y150" s="62">
        <v>383</v>
      </c>
      <c r="Z150" s="36" t="s">
        <v>173</v>
      </c>
      <c r="AA150" s="65">
        <v>1549</v>
      </c>
      <c r="AB150" s="36" t="s">
        <v>182</v>
      </c>
      <c r="AC150" s="34">
        <v>1</v>
      </c>
      <c r="AD150" s="73">
        <v>43370</v>
      </c>
      <c r="AE150" s="34">
        <v>585</v>
      </c>
      <c r="AF150" s="34">
        <v>562</v>
      </c>
      <c r="AG150" s="67">
        <v>16560000</v>
      </c>
      <c r="AH150" s="34">
        <v>1</v>
      </c>
      <c r="AI150" s="73">
        <v>43370</v>
      </c>
      <c r="AJ150" s="34">
        <v>92</v>
      </c>
      <c r="AK150" s="34">
        <v>332</v>
      </c>
      <c r="AL150" s="69">
        <f t="shared" si="0"/>
        <v>59760000</v>
      </c>
      <c r="AM150" s="70" t="s">
        <v>238</v>
      </c>
      <c r="AN150" s="70" t="s">
        <v>1088</v>
      </c>
      <c r="AO150" s="39">
        <v>1336</v>
      </c>
      <c r="AP150" s="70" t="s">
        <v>1000</v>
      </c>
      <c r="AQ150" s="34" t="s">
        <v>241</v>
      </c>
      <c r="AR150" s="34" t="s">
        <v>1164</v>
      </c>
      <c r="AS150" s="32"/>
      <c r="AT150" s="4"/>
      <c r="AU150" s="4"/>
      <c r="AV150" s="4"/>
      <c r="AW150" s="4"/>
      <c r="AX150" s="4"/>
      <c r="AY150" s="4"/>
      <c r="AZ150" s="4"/>
      <c r="BA150" s="4"/>
      <c r="BB150" s="4"/>
      <c r="BC150" s="4"/>
      <c r="BD150" s="4"/>
      <c r="BE150" s="4"/>
      <c r="BF150" s="4"/>
      <c r="BG150" s="4"/>
      <c r="BH150" s="4"/>
      <c r="BI150" s="4"/>
      <c r="BJ150" s="4"/>
      <c r="BK150" s="4"/>
      <c r="BL150" s="4"/>
      <c r="BM150" s="4"/>
    </row>
    <row r="151" spans="1:65">
      <c r="A151" s="48" t="s">
        <v>2070</v>
      </c>
      <c r="B151" s="48" t="s">
        <v>138</v>
      </c>
      <c r="C151" s="48"/>
      <c r="D151" s="48"/>
      <c r="E151" s="121"/>
      <c r="F151" s="48"/>
      <c r="G151" s="48"/>
      <c r="H151" s="122"/>
      <c r="I151" s="48"/>
      <c r="J151" s="48"/>
      <c r="K151" s="48"/>
      <c r="L151" s="122"/>
      <c r="M151" s="48"/>
      <c r="N151" s="48"/>
      <c r="O151" s="48"/>
      <c r="P151" s="122"/>
      <c r="Q151" s="123"/>
      <c r="R151" s="123"/>
      <c r="S151" s="64"/>
      <c r="T151" s="48"/>
      <c r="U151" s="124"/>
      <c r="V151" s="124"/>
      <c r="W151" s="63"/>
      <c r="X151" s="64"/>
      <c r="Y151" s="63"/>
      <c r="Z151" s="125"/>
      <c r="AA151" s="126"/>
      <c r="AB151" s="127"/>
      <c r="AC151" s="128"/>
      <c r="AD151" s="124"/>
      <c r="AE151" s="124"/>
      <c r="AF151" s="124"/>
      <c r="AG151" s="124"/>
      <c r="AH151" s="124"/>
      <c r="AI151" s="124"/>
      <c r="AJ151" s="124"/>
      <c r="AK151" s="124"/>
      <c r="AL151" s="67">
        <f t="shared" si="0"/>
        <v>0</v>
      </c>
      <c r="AM151" s="51"/>
      <c r="AN151" s="51"/>
      <c r="AO151" s="51"/>
      <c r="AP151" s="51"/>
      <c r="AQ151" s="123"/>
      <c r="AR151" s="123"/>
      <c r="AS151" s="48" t="s">
        <v>138</v>
      </c>
      <c r="AT151" s="4"/>
      <c r="AU151" s="4"/>
      <c r="AV151" s="4"/>
      <c r="AW151" s="4"/>
      <c r="AX151" s="4"/>
      <c r="AY151" s="4"/>
      <c r="AZ151" s="4"/>
      <c r="BA151" s="4"/>
      <c r="BB151" s="4"/>
      <c r="BC151" s="4"/>
      <c r="BD151" s="4"/>
      <c r="BE151" s="4"/>
      <c r="BF151" s="4"/>
      <c r="BG151" s="4"/>
      <c r="BH151" s="4"/>
      <c r="BI151" s="4"/>
      <c r="BJ151" s="4"/>
      <c r="BK151" s="4"/>
      <c r="BL151" s="4"/>
      <c r="BM151" s="4"/>
    </row>
    <row r="152" spans="1:65">
      <c r="A152" s="32" t="s">
        <v>2077</v>
      </c>
      <c r="B152" s="32" t="s">
        <v>214</v>
      </c>
      <c r="C152" s="32" t="s">
        <v>30</v>
      </c>
      <c r="D152" s="32" t="s">
        <v>2078</v>
      </c>
      <c r="E152" s="40" t="s">
        <v>1332</v>
      </c>
      <c r="F152" s="32" t="s">
        <v>217</v>
      </c>
      <c r="G152" s="32">
        <v>79806948</v>
      </c>
      <c r="H152" s="114"/>
      <c r="I152" s="32"/>
      <c r="J152" s="32"/>
      <c r="K152" s="32"/>
      <c r="L152" s="114"/>
      <c r="M152" s="32"/>
      <c r="N152" s="32"/>
      <c r="O152" s="32"/>
      <c r="P152" s="114" t="s">
        <v>2080</v>
      </c>
      <c r="Q152" s="36">
        <v>43126</v>
      </c>
      <c r="R152" s="36">
        <v>43129</v>
      </c>
      <c r="S152" s="73">
        <v>43464</v>
      </c>
      <c r="T152" s="32">
        <v>240</v>
      </c>
      <c r="U152" s="67">
        <v>22400000</v>
      </c>
      <c r="V152" s="55">
        <v>2800000</v>
      </c>
      <c r="W152" s="62">
        <v>442</v>
      </c>
      <c r="X152" s="73">
        <v>43126</v>
      </c>
      <c r="Y152" s="62">
        <v>342</v>
      </c>
      <c r="Z152" s="36" t="s">
        <v>173</v>
      </c>
      <c r="AA152" s="65">
        <v>1549</v>
      </c>
      <c r="AB152" s="36" t="s">
        <v>182</v>
      </c>
      <c r="AC152" s="34">
        <v>1</v>
      </c>
      <c r="AD152" s="73">
        <v>43369</v>
      </c>
      <c r="AE152" s="34">
        <v>578</v>
      </c>
      <c r="AF152" s="34">
        <v>547</v>
      </c>
      <c r="AG152" s="67">
        <v>8586667</v>
      </c>
      <c r="AH152" s="34">
        <v>1</v>
      </c>
      <c r="AI152" s="73">
        <v>43369</v>
      </c>
      <c r="AJ152" s="34">
        <v>92</v>
      </c>
      <c r="AK152" s="34">
        <v>332</v>
      </c>
      <c r="AL152" s="69">
        <f t="shared" si="0"/>
        <v>30986667</v>
      </c>
      <c r="AM152" s="70" t="s">
        <v>383</v>
      </c>
      <c r="AN152" s="70" t="s">
        <v>432</v>
      </c>
      <c r="AO152" s="39">
        <v>1338</v>
      </c>
      <c r="AP152" s="70" t="s">
        <v>624</v>
      </c>
      <c r="AQ152" s="34" t="s">
        <v>241</v>
      </c>
      <c r="AR152" s="34" t="s">
        <v>1164</v>
      </c>
      <c r="AS152" s="32"/>
      <c r="AT152" s="4"/>
      <c r="AU152" s="4"/>
      <c r="AV152" s="4"/>
      <c r="AW152" s="4"/>
      <c r="AX152" s="4"/>
      <c r="AY152" s="4"/>
      <c r="AZ152" s="4"/>
      <c r="BA152" s="4"/>
      <c r="BB152" s="4"/>
      <c r="BC152" s="4"/>
      <c r="BD152" s="4"/>
      <c r="BE152" s="4"/>
      <c r="BF152" s="4"/>
      <c r="BG152" s="4"/>
      <c r="BH152" s="4"/>
      <c r="BI152" s="4"/>
      <c r="BJ152" s="4"/>
      <c r="BK152" s="4"/>
      <c r="BL152" s="4"/>
      <c r="BM152" s="4"/>
    </row>
    <row r="153" spans="1:65">
      <c r="A153" s="32" t="s">
        <v>2084</v>
      </c>
      <c r="B153" s="32" t="s">
        <v>214</v>
      </c>
      <c r="C153" s="32" t="s">
        <v>30</v>
      </c>
      <c r="D153" s="32" t="s">
        <v>2085</v>
      </c>
      <c r="E153" s="40" t="s">
        <v>2086</v>
      </c>
      <c r="F153" s="32" t="s">
        <v>217</v>
      </c>
      <c r="G153" s="32">
        <v>79642668</v>
      </c>
      <c r="H153" s="114"/>
      <c r="I153" s="32"/>
      <c r="J153" s="32"/>
      <c r="K153" s="32"/>
      <c r="L153" s="114"/>
      <c r="M153" s="32"/>
      <c r="N153" s="32"/>
      <c r="O153" s="32"/>
      <c r="P153" s="114" t="s">
        <v>2087</v>
      </c>
      <c r="Q153" s="36">
        <v>43126</v>
      </c>
      <c r="R153" s="36">
        <v>43130</v>
      </c>
      <c r="S153" s="73">
        <v>43372</v>
      </c>
      <c r="T153" s="32">
        <v>240</v>
      </c>
      <c r="U153" s="67">
        <v>41600000</v>
      </c>
      <c r="V153" s="55">
        <v>5200000</v>
      </c>
      <c r="W153" s="62">
        <v>439</v>
      </c>
      <c r="X153" s="73">
        <v>43126</v>
      </c>
      <c r="Y153" s="62">
        <v>461</v>
      </c>
      <c r="Z153" s="36" t="s">
        <v>2088</v>
      </c>
      <c r="AA153" s="65">
        <v>1543</v>
      </c>
      <c r="AB153" s="36" t="s">
        <v>2089</v>
      </c>
      <c r="AC153" s="70"/>
      <c r="AD153" s="67"/>
      <c r="AE153" s="67"/>
      <c r="AF153" s="67"/>
      <c r="AG153" s="67"/>
      <c r="AH153" s="67"/>
      <c r="AI153" s="67"/>
      <c r="AJ153" s="67"/>
      <c r="AK153" s="67"/>
      <c r="AL153" s="69">
        <f t="shared" si="0"/>
        <v>41600000</v>
      </c>
      <c r="AM153" s="70" t="s">
        <v>238</v>
      </c>
      <c r="AN153" s="70" t="s">
        <v>951</v>
      </c>
      <c r="AO153" s="39">
        <v>1351</v>
      </c>
      <c r="AP153" s="70" t="s">
        <v>287</v>
      </c>
      <c r="AQ153" s="34" t="s">
        <v>241</v>
      </c>
      <c r="AR153" s="34" t="s">
        <v>1164</v>
      </c>
      <c r="AS153" s="32"/>
      <c r="AT153" s="4"/>
      <c r="AU153" s="4"/>
      <c r="AV153" s="4"/>
      <c r="AW153" s="4"/>
      <c r="AX153" s="4"/>
      <c r="AY153" s="4"/>
      <c r="AZ153" s="4"/>
      <c r="BA153" s="4"/>
      <c r="BB153" s="4"/>
      <c r="BC153" s="4"/>
      <c r="BD153" s="4"/>
      <c r="BE153" s="4"/>
      <c r="BF153" s="4"/>
      <c r="BG153" s="4"/>
      <c r="BH153" s="4"/>
      <c r="BI153" s="4"/>
      <c r="BJ153" s="4"/>
      <c r="BK153" s="4"/>
      <c r="BL153" s="4"/>
      <c r="BM153" s="4"/>
    </row>
    <row r="154" spans="1:65">
      <c r="A154" s="48" t="s">
        <v>2094</v>
      </c>
      <c r="B154" s="48" t="s">
        <v>138</v>
      </c>
      <c r="C154" s="48"/>
      <c r="D154" s="48"/>
      <c r="E154" s="121"/>
      <c r="F154" s="48"/>
      <c r="G154" s="48"/>
      <c r="H154" s="122"/>
      <c r="I154" s="48"/>
      <c r="J154" s="48"/>
      <c r="K154" s="48"/>
      <c r="L154" s="122"/>
      <c r="M154" s="48"/>
      <c r="N154" s="48"/>
      <c r="O154" s="48"/>
      <c r="P154" s="122"/>
      <c r="Q154" s="123"/>
      <c r="R154" s="123"/>
      <c r="S154" s="64"/>
      <c r="T154" s="48"/>
      <c r="U154" s="124"/>
      <c r="V154" s="124"/>
      <c r="W154" s="63"/>
      <c r="X154" s="64"/>
      <c r="Y154" s="63"/>
      <c r="Z154" s="125"/>
      <c r="AA154" s="126"/>
      <c r="AB154" s="127"/>
      <c r="AC154" s="128"/>
      <c r="AD154" s="124"/>
      <c r="AE154" s="124"/>
      <c r="AF154" s="124"/>
      <c r="AG154" s="124"/>
      <c r="AH154" s="124"/>
      <c r="AI154" s="124"/>
      <c r="AJ154" s="124"/>
      <c r="AK154" s="124"/>
      <c r="AL154" s="67">
        <f t="shared" si="0"/>
        <v>0</v>
      </c>
      <c r="AM154" s="51"/>
      <c r="AN154" s="51"/>
      <c r="AO154" s="51"/>
      <c r="AP154" s="51"/>
      <c r="AQ154" s="123"/>
      <c r="AR154" s="123"/>
      <c r="AS154" s="48" t="s">
        <v>138</v>
      </c>
      <c r="AT154" s="4"/>
      <c r="AU154" s="4"/>
      <c r="AV154" s="4"/>
      <c r="AW154" s="4"/>
      <c r="AX154" s="4"/>
      <c r="AY154" s="4"/>
      <c r="AZ154" s="4"/>
      <c r="BA154" s="4"/>
      <c r="BB154" s="4"/>
      <c r="BC154" s="4"/>
      <c r="BD154" s="4"/>
      <c r="BE154" s="4"/>
      <c r="BF154" s="4"/>
      <c r="BG154" s="4"/>
      <c r="BH154" s="4"/>
      <c r="BI154" s="4"/>
      <c r="BJ154" s="4"/>
      <c r="BK154" s="4"/>
      <c r="BL154" s="4"/>
      <c r="BM154" s="4"/>
    </row>
    <row r="155" spans="1:65">
      <c r="A155" s="32" t="s">
        <v>2102</v>
      </c>
      <c r="B155" s="32" t="s">
        <v>214</v>
      </c>
      <c r="C155" s="32" t="s">
        <v>30</v>
      </c>
      <c r="D155" s="32" t="s">
        <v>2104</v>
      </c>
      <c r="E155" s="40" t="s">
        <v>2105</v>
      </c>
      <c r="F155" s="32" t="s">
        <v>217</v>
      </c>
      <c r="G155" s="32">
        <v>51906854</v>
      </c>
      <c r="H155" s="114"/>
      <c r="I155" s="32"/>
      <c r="J155" s="32"/>
      <c r="K155" s="32"/>
      <c r="L155" s="114" t="s">
        <v>2106</v>
      </c>
      <c r="M155" s="32" t="s">
        <v>273</v>
      </c>
      <c r="N155" s="32">
        <v>52956262</v>
      </c>
      <c r="O155" s="73">
        <v>43194</v>
      </c>
      <c r="P155" s="114" t="s">
        <v>2107</v>
      </c>
      <c r="Q155" s="36">
        <v>43126</v>
      </c>
      <c r="R155" s="36">
        <v>43129</v>
      </c>
      <c r="S155" s="73">
        <v>43464</v>
      </c>
      <c r="T155" s="32">
        <v>240</v>
      </c>
      <c r="U155" s="67">
        <v>28918504</v>
      </c>
      <c r="V155" s="55">
        <v>3614813</v>
      </c>
      <c r="W155" s="62">
        <v>447</v>
      </c>
      <c r="X155" s="73">
        <v>43126</v>
      </c>
      <c r="Y155" s="62">
        <v>453</v>
      </c>
      <c r="Z155" s="36" t="s">
        <v>173</v>
      </c>
      <c r="AA155" s="65">
        <v>1549</v>
      </c>
      <c r="AB155" s="36" t="s">
        <v>182</v>
      </c>
      <c r="AC155" s="87" t="s">
        <v>498</v>
      </c>
      <c r="AD155" s="73">
        <v>43378</v>
      </c>
      <c r="AE155" s="89" t="s">
        <v>1550</v>
      </c>
      <c r="AF155" s="89" t="s">
        <v>2111</v>
      </c>
      <c r="AG155" s="67">
        <v>9639501</v>
      </c>
      <c r="AH155" s="89" t="s">
        <v>498</v>
      </c>
      <c r="AI155" s="73">
        <v>43464</v>
      </c>
      <c r="AJ155" s="89" t="s">
        <v>2112</v>
      </c>
      <c r="AK155" s="67">
        <v>320</v>
      </c>
      <c r="AL155" s="69">
        <f t="shared" si="0"/>
        <v>38558005</v>
      </c>
      <c r="AM155" s="70" t="s">
        <v>383</v>
      </c>
      <c r="AN155" s="70" t="s">
        <v>691</v>
      </c>
      <c r="AO155" s="39">
        <v>1305</v>
      </c>
      <c r="AP155" s="70" t="s">
        <v>1942</v>
      </c>
      <c r="AQ155" s="34" t="s">
        <v>241</v>
      </c>
      <c r="AR155" s="34" t="s">
        <v>1164</v>
      </c>
      <c r="AS155" s="32" t="s">
        <v>2113</v>
      </c>
      <c r="AT155" s="4"/>
      <c r="AU155" s="4"/>
      <c r="AV155" s="4"/>
      <c r="AW155" s="4"/>
      <c r="AX155" s="4"/>
      <c r="AY155" s="4"/>
      <c r="AZ155" s="4"/>
      <c r="BA155" s="4"/>
      <c r="BB155" s="4"/>
      <c r="BC155" s="4"/>
      <c r="BD155" s="4"/>
      <c r="BE155" s="4"/>
      <c r="BF155" s="4"/>
      <c r="BG155" s="4"/>
      <c r="BH155" s="4"/>
      <c r="BI155" s="4"/>
      <c r="BJ155" s="4"/>
      <c r="BK155" s="4"/>
      <c r="BL155" s="4"/>
      <c r="BM155" s="4"/>
    </row>
    <row r="156" spans="1:65">
      <c r="A156" s="32" t="s">
        <v>2115</v>
      </c>
      <c r="B156" s="32" t="s">
        <v>214</v>
      </c>
      <c r="C156" s="32" t="s">
        <v>30</v>
      </c>
      <c r="D156" s="32" t="s">
        <v>2117</v>
      </c>
      <c r="E156" s="40" t="s">
        <v>375</v>
      </c>
      <c r="F156" s="32" t="s">
        <v>217</v>
      </c>
      <c r="G156" s="32">
        <v>79443062</v>
      </c>
      <c r="H156" s="114"/>
      <c r="I156" s="32"/>
      <c r="J156" s="32"/>
      <c r="K156" s="32"/>
      <c r="L156" s="114"/>
      <c r="M156" s="32"/>
      <c r="N156" s="32"/>
      <c r="O156" s="32"/>
      <c r="P156" s="114" t="s">
        <v>2119</v>
      </c>
      <c r="Q156" s="36">
        <v>43126</v>
      </c>
      <c r="R156" s="36">
        <v>43126</v>
      </c>
      <c r="S156" s="73">
        <v>43465</v>
      </c>
      <c r="T156" s="32">
        <v>335</v>
      </c>
      <c r="U156" s="67">
        <v>68116667</v>
      </c>
      <c r="V156" s="55">
        <v>6100000.0298507465</v>
      </c>
      <c r="W156" s="62">
        <v>409</v>
      </c>
      <c r="X156" s="73">
        <v>43126</v>
      </c>
      <c r="Y156" s="62">
        <v>444</v>
      </c>
      <c r="Z156" s="36" t="s">
        <v>173</v>
      </c>
      <c r="AA156" s="65">
        <v>1549</v>
      </c>
      <c r="AB156" s="36" t="s">
        <v>182</v>
      </c>
      <c r="AC156" s="70"/>
      <c r="AD156" s="67"/>
      <c r="AE156" s="67"/>
      <c r="AF156" s="67"/>
      <c r="AG156" s="67"/>
      <c r="AH156" s="67"/>
      <c r="AI156" s="67"/>
      <c r="AJ156" s="67"/>
      <c r="AK156" s="67"/>
      <c r="AL156" s="69">
        <f t="shared" si="0"/>
        <v>68116667</v>
      </c>
      <c r="AM156" s="70" t="s">
        <v>238</v>
      </c>
      <c r="AN156" s="70" t="s">
        <v>484</v>
      </c>
      <c r="AO156" s="39">
        <v>1356</v>
      </c>
      <c r="AP156" s="70" t="s">
        <v>459</v>
      </c>
      <c r="AQ156" s="34" t="s">
        <v>241</v>
      </c>
      <c r="AR156" s="34" t="s">
        <v>229</v>
      </c>
      <c r="AS156" s="32"/>
      <c r="AT156" s="4"/>
      <c r="AU156" s="4"/>
      <c r="AV156" s="4"/>
      <c r="AW156" s="4"/>
      <c r="AX156" s="4"/>
      <c r="AY156" s="4"/>
      <c r="AZ156" s="4"/>
      <c r="BA156" s="4"/>
      <c r="BB156" s="4"/>
      <c r="BC156" s="4"/>
      <c r="BD156" s="4"/>
      <c r="BE156" s="4"/>
      <c r="BF156" s="4"/>
      <c r="BG156" s="4"/>
      <c r="BH156" s="4"/>
      <c r="BI156" s="4"/>
      <c r="BJ156" s="4"/>
      <c r="BK156" s="4"/>
      <c r="BL156" s="4"/>
      <c r="BM156" s="4"/>
    </row>
    <row r="157" spans="1:65">
      <c r="A157" s="32" t="s">
        <v>2126</v>
      </c>
      <c r="B157" s="32" t="s">
        <v>214</v>
      </c>
      <c r="C157" s="32" t="s">
        <v>30</v>
      </c>
      <c r="D157" s="32" t="s">
        <v>2129</v>
      </c>
      <c r="E157" s="40" t="s">
        <v>2130</v>
      </c>
      <c r="F157" s="32" t="s">
        <v>217</v>
      </c>
      <c r="G157" s="32">
        <v>1085107227</v>
      </c>
      <c r="H157" s="114"/>
      <c r="I157" s="32" t="s">
        <v>1147</v>
      </c>
      <c r="J157" s="32"/>
      <c r="K157" s="32"/>
      <c r="L157" s="114" t="s">
        <v>249</v>
      </c>
      <c r="M157" s="32" t="s">
        <v>217</v>
      </c>
      <c r="N157" s="32">
        <v>52087528</v>
      </c>
      <c r="O157" s="36">
        <v>43335</v>
      </c>
      <c r="P157" s="114" t="s">
        <v>2131</v>
      </c>
      <c r="Q157" s="36">
        <v>43126</v>
      </c>
      <c r="R157" s="36">
        <v>43126</v>
      </c>
      <c r="S157" s="73">
        <v>43489</v>
      </c>
      <c r="T157" s="32">
        <v>240</v>
      </c>
      <c r="U157" s="67">
        <v>40800000</v>
      </c>
      <c r="V157" s="55">
        <v>5100000</v>
      </c>
      <c r="W157" s="62">
        <v>452</v>
      </c>
      <c r="X157" s="73">
        <v>43126</v>
      </c>
      <c r="Y157" s="62">
        <v>464</v>
      </c>
      <c r="Z157" s="36" t="s">
        <v>173</v>
      </c>
      <c r="AA157" s="65">
        <v>1549</v>
      </c>
      <c r="AB157" s="36" t="s">
        <v>182</v>
      </c>
      <c r="AC157" s="34">
        <v>2</v>
      </c>
      <c r="AD157" s="32" t="s">
        <v>2135</v>
      </c>
      <c r="AE157" s="34" t="s">
        <v>2136</v>
      </c>
      <c r="AF157" s="34" t="s">
        <v>2138</v>
      </c>
      <c r="AG157" s="67">
        <f>16150000+4080000</f>
        <v>20230000</v>
      </c>
      <c r="AH157" s="34">
        <v>2</v>
      </c>
      <c r="AI157" s="32" t="s">
        <v>2135</v>
      </c>
      <c r="AJ157" s="34">
        <f>95+24</f>
        <v>119</v>
      </c>
      <c r="AK157" s="34">
        <v>359</v>
      </c>
      <c r="AL157" s="69">
        <f t="shared" si="0"/>
        <v>61030000</v>
      </c>
      <c r="AM157" s="70" t="s">
        <v>238</v>
      </c>
      <c r="AN157" s="70" t="s">
        <v>239</v>
      </c>
      <c r="AO157" s="39">
        <v>1328</v>
      </c>
      <c r="AP157" s="70" t="s">
        <v>353</v>
      </c>
      <c r="AQ157" s="75" t="s">
        <v>241</v>
      </c>
      <c r="AR157" s="36" t="s">
        <v>1164</v>
      </c>
      <c r="AS157" s="32"/>
      <c r="AT157" s="4"/>
      <c r="AU157" s="4"/>
      <c r="AV157" s="4"/>
      <c r="AW157" s="4"/>
      <c r="AX157" s="4"/>
      <c r="AY157" s="4"/>
      <c r="AZ157" s="4"/>
      <c r="BA157" s="4"/>
      <c r="BB157" s="4"/>
      <c r="BC157" s="4"/>
      <c r="BD157" s="4"/>
      <c r="BE157" s="4"/>
      <c r="BF157" s="4"/>
      <c r="BG157" s="4"/>
      <c r="BH157" s="4"/>
      <c r="BI157" s="4"/>
      <c r="BJ157" s="4"/>
      <c r="BK157" s="4"/>
      <c r="BL157" s="4"/>
      <c r="BM157" s="4"/>
    </row>
    <row r="158" spans="1:65">
      <c r="A158" s="48" t="s">
        <v>2144</v>
      </c>
      <c r="B158" s="48" t="s">
        <v>138</v>
      </c>
      <c r="C158" s="48"/>
      <c r="D158" s="48"/>
      <c r="E158" s="121"/>
      <c r="F158" s="48"/>
      <c r="G158" s="48"/>
      <c r="H158" s="122"/>
      <c r="I158" s="48"/>
      <c r="J158" s="48"/>
      <c r="K158" s="48"/>
      <c r="L158" s="122"/>
      <c r="M158" s="48"/>
      <c r="N158" s="48"/>
      <c r="O158" s="48"/>
      <c r="P158" s="122"/>
      <c r="Q158" s="123"/>
      <c r="R158" s="123"/>
      <c r="S158" s="64"/>
      <c r="T158" s="48"/>
      <c r="U158" s="124"/>
      <c r="V158" s="124"/>
      <c r="W158" s="63"/>
      <c r="X158" s="64"/>
      <c r="Y158" s="63"/>
      <c r="Z158" s="125"/>
      <c r="AA158" s="126"/>
      <c r="AB158" s="127"/>
      <c r="AC158" s="128"/>
      <c r="AD158" s="124"/>
      <c r="AE158" s="124"/>
      <c r="AF158" s="124"/>
      <c r="AG158" s="124"/>
      <c r="AH158" s="124"/>
      <c r="AI158" s="124"/>
      <c r="AJ158" s="124"/>
      <c r="AK158" s="124"/>
      <c r="AL158" s="67">
        <f t="shared" si="0"/>
        <v>0</v>
      </c>
      <c r="AM158" s="51"/>
      <c r="AN158" s="51"/>
      <c r="AO158" s="51"/>
      <c r="AP158" s="51"/>
      <c r="AQ158" s="123"/>
      <c r="AR158" s="123"/>
      <c r="AS158" s="48" t="s">
        <v>138</v>
      </c>
      <c r="AT158" s="4"/>
      <c r="AU158" s="4"/>
      <c r="AV158" s="4"/>
      <c r="AW158" s="4"/>
      <c r="AX158" s="4"/>
      <c r="AY158" s="4"/>
      <c r="AZ158" s="4"/>
      <c r="BA158" s="4"/>
      <c r="BB158" s="4"/>
      <c r="BC158" s="4"/>
      <c r="BD158" s="4"/>
      <c r="BE158" s="4"/>
      <c r="BF158" s="4"/>
      <c r="BG158" s="4"/>
      <c r="BH158" s="4"/>
      <c r="BI158" s="4"/>
      <c r="BJ158" s="4"/>
      <c r="BK158" s="4"/>
      <c r="BL158" s="4"/>
      <c r="BM158" s="4"/>
    </row>
    <row r="159" spans="1:65">
      <c r="A159" s="32" t="s">
        <v>2156</v>
      </c>
      <c r="B159" s="32" t="s">
        <v>214</v>
      </c>
      <c r="C159" s="32" t="s">
        <v>30</v>
      </c>
      <c r="D159" s="32" t="s">
        <v>2157</v>
      </c>
      <c r="E159" s="40" t="s">
        <v>2158</v>
      </c>
      <c r="F159" s="32" t="s">
        <v>217</v>
      </c>
      <c r="G159" s="32">
        <v>39542439</v>
      </c>
      <c r="H159" s="114"/>
      <c r="I159" s="32"/>
      <c r="J159" s="32"/>
      <c r="K159" s="32"/>
      <c r="L159" s="114"/>
      <c r="M159" s="32"/>
      <c r="N159" s="32"/>
      <c r="O159" s="32"/>
      <c r="P159" s="114" t="s">
        <v>2160</v>
      </c>
      <c r="Q159" s="36">
        <v>43126</v>
      </c>
      <c r="R159" s="36">
        <v>43130</v>
      </c>
      <c r="S159" s="73">
        <v>43496</v>
      </c>
      <c r="T159" s="32">
        <v>332</v>
      </c>
      <c r="U159" s="67">
        <v>19541667</v>
      </c>
      <c r="V159" s="55">
        <v>1765813.2831325301</v>
      </c>
      <c r="W159" s="62">
        <v>433</v>
      </c>
      <c r="X159" s="73">
        <v>43126</v>
      </c>
      <c r="Y159" s="62">
        <v>332</v>
      </c>
      <c r="Z159" s="36" t="s">
        <v>173</v>
      </c>
      <c r="AA159" s="65">
        <v>1549</v>
      </c>
      <c r="AB159" s="36" t="s">
        <v>182</v>
      </c>
      <c r="AC159" s="87" t="s">
        <v>498</v>
      </c>
      <c r="AD159" s="88">
        <v>43462</v>
      </c>
      <c r="AE159" s="87" t="s">
        <v>932</v>
      </c>
      <c r="AF159" s="87" t="s">
        <v>2163</v>
      </c>
      <c r="AG159" s="67">
        <v>1750000</v>
      </c>
      <c r="AH159" s="87" t="s">
        <v>498</v>
      </c>
      <c r="AI159" s="115">
        <v>43462</v>
      </c>
      <c r="AJ159" s="87" t="s">
        <v>510</v>
      </c>
      <c r="AK159" s="87">
        <f>AJ159+T159</f>
        <v>362</v>
      </c>
      <c r="AL159" s="69">
        <f t="shared" si="0"/>
        <v>21291667</v>
      </c>
      <c r="AM159" s="70" t="s">
        <v>383</v>
      </c>
      <c r="AN159" s="70" t="s">
        <v>1018</v>
      </c>
      <c r="AO159" s="39">
        <v>1344</v>
      </c>
      <c r="AP159" s="70" t="s">
        <v>1000</v>
      </c>
      <c r="AQ159" s="75" t="s">
        <v>241</v>
      </c>
      <c r="AR159" s="36" t="s">
        <v>1164</v>
      </c>
      <c r="AS159" s="32"/>
      <c r="AT159" s="4"/>
      <c r="AU159" s="4"/>
      <c r="AV159" s="4"/>
      <c r="AW159" s="4"/>
      <c r="AX159" s="4"/>
      <c r="AY159" s="4"/>
      <c r="AZ159" s="4"/>
      <c r="BA159" s="4"/>
      <c r="BB159" s="4"/>
      <c r="BC159" s="4"/>
      <c r="BD159" s="4"/>
      <c r="BE159" s="4"/>
      <c r="BF159" s="4"/>
      <c r="BG159" s="4"/>
      <c r="BH159" s="4"/>
      <c r="BI159" s="4"/>
      <c r="BJ159" s="4"/>
      <c r="BK159" s="4"/>
      <c r="BL159" s="4"/>
      <c r="BM159" s="4"/>
    </row>
    <row r="160" spans="1:65">
      <c r="A160" s="48" t="s">
        <v>2175</v>
      </c>
      <c r="B160" s="48" t="s">
        <v>138</v>
      </c>
      <c r="C160" s="48"/>
      <c r="D160" s="48"/>
      <c r="E160" s="121"/>
      <c r="F160" s="48"/>
      <c r="G160" s="48"/>
      <c r="H160" s="122"/>
      <c r="I160" s="48"/>
      <c r="J160" s="48"/>
      <c r="K160" s="48"/>
      <c r="L160" s="122"/>
      <c r="M160" s="48"/>
      <c r="N160" s="48"/>
      <c r="O160" s="48"/>
      <c r="P160" s="122"/>
      <c r="Q160" s="123"/>
      <c r="R160" s="123"/>
      <c r="S160" s="64"/>
      <c r="T160" s="48"/>
      <c r="U160" s="124"/>
      <c r="V160" s="124"/>
      <c r="W160" s="63"/>
      <c r="X160" s="64"/>
      <c r="Y160" s="63"/>
      <c r="Z160" s="125"/>
      <c r="AA160" s="126"/>
      <c r="AB160" s="127"/>
      <c r="AC160" s="128"/>
      <c r="AD160" s="124"/>
      <c r="AE160" s="124"/>
      <c r="AF160" s="124"/>
      <c r="AG160" s="124"/>
      <c r="AH160" s="124"/>
      <c r="AI160" s="124"/>
      <c r="AJ160" s="124"/>
      <c r="AK160" s="124"/>
      <c r="AL160" s="67">
        <f t="shared" si="0"/>
        <v>0</v>
      </c>
      <c r="AM160" s="51"/>
      <c r="AN160" s="51"/>
      <c r="AO160" s="51"/>
      <c r="AP160" s="51"/>
      <c r="AQ160" s="123"/>
      <c r="AR160" s="123"/>
      <c r="AS160" s="48" t="s">
        <v>138</v>
      </c>
      <c r="AT160" s="4"/>
      <c r="AU160" s="4"/>
      <c r="AV160" s="4"/>
      <c r="AW160" s="4"/>
      <c r="AX160" s="4"/>
      <c r="AY160" s="4"/>
      <c r="AZ160" s="4"/>
      <c r="BA160" s="4"/>
      <c r="BB160" s="4"/>
      <c r="BC160" s="4"/>
      <c r="BD160" s="4"/>
      <c r="BE160" s="4"/>
      <c r="BF160" s="4"/>
      <c r="BG160" s="4"/>
      <c r="BH160" s="4"/>
      <c r="BI160" s="4"/>
      <c r="BJ160" s="4"/>
      <c r="BK160" s="4"/>
      <c r="BL160" s="4"/>
      <c r="BM160" s="4"/>
    </row>
    <row r="161" spans="1:65">
      <c r="A161" s="48" t="s">
        <v>2184</v>
      </c>
      <c r="B161" s="48" t="s">
        <v>138</v>
      </c>
      <c r="C161" s="48"/>
      <c r="D161" s="48"/>
      <c r="E161" s="121"/>
      <c r="F161" s="48"/>
      <c r="G161" s="48"/>
      <c r="H161" s="122"/>
      <c r="I161" s="48"/>
      <c r="J161" s="48"/>
      <c r="K161" s="48"/>
      <c r="L161" s="122"/>
      <c r="M161" s="48"/>
      <c r="N161" s="48"/>
      <c r="O161" s="48"/>
      <c r="P161" s="122"/>
      <c r="Q161" s="123"/>
      <c r="R161" s="123"/>
      <c r="S161" s="64"/>
      <c r="T161" s="48"/>
      <c r="U161" s="124"/>
      <c r="V161" s="124"/>
      <c r="W161" s="63"/>
      <c r="X161" s="64"/>
      <c r="Y161" s="63"/>
      <c r="Z161" s="125"/>
      <c r="AA161" s="126"/>
      <c r="AB161" s="127"/>
      <c r="AC161" s="128"/>
      <c r="AD161" s="124"/>
      <c r="AE161" s="124"/>
      <c r="AF161" s="124"/>
      <c r="AG161" s="124"/>
      <c r="AH161" s="124"/>
      <c r="AI161" s="124"/>
      <c r="AJ161" s="124"/>
      <c r="AK161" s="124"/>
      <c r="AL161" s="67">
        <f t="shared" si="0"/>
        <v>0</v>
      </c>
      <c r="AM161" s="51"/>
      <c r="AN161" s="51"/>
      <c r="AO161" s="51"/>
      <c r="AP161" s="51"/>
      <c r="AQ161" s="123"/>
      <c r="AR161" s="123"/>
      <c r="AS161" s="48" t="s">
        <v>138</v>
      </c>
      <c r="AT161" s="4"/>
      <c r="AU161" s="4"/>
      <c r="AV161" s="4"/>
      <c r="AW161" s="4"/>
      <c r="AX161" s="4"/>
      <c r="AY161" s="4"/>
      <c r="AZ161" s="4"/>
      <c r="BA161" s="4"/>
      <c r="BB161" s="4"/>
      <c r="BC161" s="4"/>
      <c r="BD161" s="4"/>
      <c r="BE161" s="4"/>
      <c r="BF161" s="4"/>
      <c r="BG161" s="4"/>
      <c r="BH161" s="4"/>
      <c r="BI161" s="4"/>
      <c r="BJ161" s="4"/>
      <c r="BK161" s="4"/>
      <c r="BL161" s="4"/>
      <c r="BM161" s="4"/>
    </row>
    <row r="162" spans="1:65">
      <c r="A162" s="32" t="s">
        <v>2191</v>
      </c>
      <c r="B162" s="32" t="s">
        <v>214</v>
      </c>
      <c r="C162" s="32" t="s">
        <v>30</v>
      </c>
      <c r="D162" s="32" t="s">
        <v>2193</v>
      </c>
      <c r="E162" s="40" t="s">
        <v>2194</v>
      </c>
      <c r="F162" s="32" t="s">
        <v>217</v>
      </c>
      <c r="G162" s="32">
        <v>1020797579</v>
      </c>
      <c r="H162" s="114"/>
      <c r="I162" s="32"/>
      <c r="J162" s="32"/>
      <c r="K162" s="32"/>
      <c r="L162" s="114"/>
      <c r="M162" s="32"/>
      <c r="N162" s="32"/>
      <c r="O162" s="32"/>
      <c r="P162" s="114" t="s">
        <v>2196</v>
      </c>
      <c r="Q162" s="36">
        <v>43126</v>
      </c>
      <c r="R162" s="36">
        <v>43126</v>
      </c>
      <c r="S162" s="73">
        <v>43465</v>
      </c>
      <c r="T162" s="32">
        <v>240</v>
      </c>
      <c r="U162" s="67">
        <v>37771104</v>
      </c>
      <c r="V162" s="55">
        <v>4721388</v>
      </c>
      <c r="W162" s="62">
        <v>420</v>
      </c>
      <c r="X162" s="73">
        <v>43126</v>
      </c>
      <c r="Y162" s="62">
        <v>452</v>
      </c>
      <c r="Z162" s="36" t="s">
        <v>2197</v>
      </c>
      <c r="AA162" s="65">
        <v>1546</v>
      </c>
      <c r="AB162" s="36" t="s">
        <v>2198</v>
      </c>
      <c r="AC162" s="34">
        <v>1</v>
      </c>
      <c r="AD162" s="73">
        <v>43363</v>
      </c>
      <c r="AE162" s="34">
        <v>569</v>
      </c>
      <c r="AF162" s="34">
        <v>548</v>
      </c>
      <c r="AG162" s="67">
        <v>14951064</v>
      </c>
      <c r="AH162" s="34">
        <v>1</v>
      </c>
      <c r="AI162" s="73">
        <v>43363</v>
      </c>
      <c r="AJ162" s="34">
        <v>95</v>
      </c>
      <c r="AK162" s="34">
        <v>335</v>
      </c>
      <c r="AL162" s="69">
        <f t="shared" si="0"/>
        <v>52722168</v>
      </c>
      <c r="AM162" s="70" t="s">
        <v>238</v>
      </c>
      <c r="AN162" s="70" t="s">
        <v>484</v>
      </c>
      <c r="AO162" s="39">
        <v>1357</v>
      </c>
      <c r="AP162" s="70" t="s">
        <v>459</v>
      </c>
      <c r="AQ162" s="34" t="s">
        <v>241</v>
      </c>
      <c r="AR162" s="34" t="s">
        <v>229</v>
      </c>
      <c r="AS162" s="32"/>
      <c r="AT162" s="4"/>
      <c r="AU162" s="4"/>
      <c r="AV162" s="4"/>
      <c r="AW162" s="4"/>
      <c r="AX162" s="4"/>
      <c r="AY162" s="4"/>
      <c r="AZ162" s="4"/>
      <c r="BA162" s="4"/>
      <c r="BB162" s="4"/>
      <c r="BC162" s="4"/>
      <c r="BD162" s="4"/>
      <c r="BE162" s="4"/>
      <c r="BF162" s="4"/>
      <c r="BG162" s="4"/>
      <c r="BH162" s="4"/>
      <c r="BI162" s="4"/>
      <c r="BJ162" s="4"/>
      <c r="BK162" s="4"/>
      <c r="BL162" s="4"/>
      <c r="BM162" s="4"/>
    </row>
    <row r="163" spans="1:65">
      <c r="A163" s="48" t="s">
        <v>2202</v>
      </c>
      <c r="B163" s="48" t="s">
        <v>138</v>
      </c>
      <c r="C163" s="48"/>
      <c r="D163" s="48"/>
      <c r="E163" s="121"/>
      <c r="F163" s="48"/>
      <c r="G163" s="48"/>
      <c r="H163" s="122"/>
      <c r="I163" s="48"/>
      <c r="J163" s="48"/>
      <c r="K163" s="48"/>
      <c r="L163" s="122"/>
      <c r="M163" s="48"/>
      <c r="N163" s="48"/>
      <c r="O163" s="48"/>
      <c r="P163" s="122"/>
      <c r="Q163" s="123"/>
      <c r="R163" s="123"/>
      <c r="S163" s="64"/>
      <c r="T163" s="48"/>
      <c r="U163" s="124"/>
      <c r="V163" s="124"/>
      <c r="W163" s="63"/>
      <c r="X163" s="64"/>
      <c r="Y163" s="63"/>
      <c r="Z163" s="125"/>
      <c r="AA163" s="126"/>
      <c r="AB163" s="127"/>
      <c r="AC163" s="128"/>
      <c r="AD163" s="124"/>
      <c r="AE163" s="124"/>
      <c r="AF163" s="124"/>
      <c r="AG163" s="124"/>
      <c r="AH163" s="124"/>
      <c r="AI163" s="124"/>
      <c r="AJ163" s="124"/>
      <c r="AK163" s="124"/>
      <c r="AL163" s="67">
        <f t="shared" si="0"/>
        <v>0</v>
      </c>
      <c r="AM163" s="51"/>
      <c r="AN163" s="51"/>
      <c r="AO163" s="51"/>
      <c r="AP163" s="51"/>
      <c r="AQ163" s="123"/>
      <c r="AR163" s="123"/>
      <c r="AS163" s="48" t="s">
        <v>138</v>
      </c>
      <c r="AT163" s="4"/>
      <c r="AU163" s="4"/>
      <c r="AV163" s="4"/>
      <c r="AW163" s="4"/>
      <c r="AX163" s="4"/>
      <c r="AY163" s="4"/>
      <c r="AZ163" s="4"/>
      <c r="BA163" s="4"/>
      <c r="BB163" s="4"/>
      <c r="BC163" s="4"/>
      <c r="BD163" s="4"/>
      <c r="BE163" s="4"/>
      <c r="BF163" s="4"/>
      <c r="BG163" s="4"/>
      <c r="BH163" s="4"/>
      <c r="BI163" s="4"/>
      <c r="BJ163" s="4"/>
      <c r="BK163" s="4"/>
      <c r="BL163" s="4"/>
      <c r="BM163" s="4"/>
    </row>
    <row r="164" spans="1:65">
      <c r="A164" s="32" t="s">
        <v>2207</v>
      </c>
      <c r="B164" s="32" t="s">
        <v>214</v>
      </c>
      <c r="C164" s="32" t="s">
        <v>30</v>
      </c>
      <c r="D164" s="32" t="s">
        <v>2208</v>
      </c>
      <c r="E164" s="40" t="s">
        <v>2209</v>
      </c>
      <c r="F164" s="36" t="s">
        <v>217</v>
      </c>
      <c r="G164" s="49">
        <v>1024522909</v>
      </c>
      <c r="H164" s="114"/>
      <c r="I164" s="32"/>
      <c r="J164" s="32"/>
      <c r="K164" s="32"/>
      <c r="L164" s="114"/>
      <c r="M164" s="32"/>
      <c r="N164" s="32"/>
      <c r="O164" s="32"/>
      <c r="P164" s="114" t="s">
        <v>2210</v>
      </c>
      <c r="Q164" s="36">
        <v>43126</v>
      </c>
      <c r="R164" s="36">
        <v>43126</v>
      </c>
      <c r="S164" s="73">
        <v>43496</v>
      </c>
      <c r="T164" s="32">
        <v>335</v>
      </c>
      <c r="U164" s="67">
        <v>53041661</v>
      </c>
      <c r="V164" s="55">
        <v>4749999.4925373131</v>
      </c>
      <c r="W164" s="62">
        <v>424</v>
      </c>
      <c r="X164" s="73">
        <v>43126</v>
      </c>
      <c r="Y164" s="62">
        <v>455</v>
      </c>
      <c r="Z164" s="36" t="s">
        <v>600</v>
      </c>
      <c r="AA164" s="65">
        <v>1536</v>
      </c>
      <c r="AB164" s="36" t="s">
        <v>602</v>
      </c>
      <c r="AC164" s="87" t="s">
        <v>498</v>
      </c>
      <c r="AD164" s="73">
        <v>43465</v>
      </c>
      <c r="AE164" s="89" t="s">
        <v>2215</v>
      </c>
      <c r="AF164" s="89" t="s">
        <v>2216</v>
      </c>
      <c r="AG164" s="67">
        <v>4750000</v>
      </c>
      <c r="AH164" s="89" t="s">
        <v>498</v>
      </c>
      <c r="AI164" s="73">
        <v>43465</v>
      </c>
      <c r="AJ164" s="89" t="s">
        <v>510</v>
      </c>
      <c r="AK164" s="87">
        <f>AJ164+T164</f>
        <v>365</v>
      </c>
      <c r="AL164" s="69">
        <f t="shared" si="0"/>
        <v>57791661</v>
      </c>
      <c r="AM164" s="70" t="s">
        <v>238</v>
      </c>
      <c r="AN164" s="70" t="s">
        <v>735</v>
      </c>
      <c r="AO164" s="39">
        <v>1349</v>
      </c>
      <c r="AP164" s="70" t="s">
        <v>736</v>
      </c>
      <c r="AQ164" s="75" t="s">
        <v>241</v>
      </c>
      <c r="AR164" s="36" t="s">
        <v>1164</v>
      </c>
      <c r="AS164" s="32"/>
      <c r="AT164" s="4"/>
      <c r="AU164" s="4"/>
      <c r="AV164" s="4"/>
      <c r="AW164" s="4"/>
      <c r="AX164" s="4"/>
      <c r="AY164" s="4"/>
      <c r="AZ164" s="4"/>
      <c r="BA164" s="4"/>
      <c r="BB164" s="4"/>
      <c r="BC164" s="4"/>
      <c r="BD164" s="4"/>
      <c r="BE164" s="4"/>
      <c r="BF164" s="4"/>
      <c r="BG164" s="4"/>
      <c r="BH164" s="4"/>
      <c r="BI164" s="4"/>
      <c r="BJ164" s="4"/>
      <c r="BK164" s="4"/>
      <c r="BL164" s="4"/>
      <c r="BM164" s="4"/>
    </row>
    <row r="165" spans="1:65">
      <c r="A165" s="32" t="s">
        <v>2229</v>
      </c>
      <c r="B165" s="32" t="s">
        <v>214</v>
      </c>
      <c r="C165" s="32" t="s">
        <v>30</v>
      </c>
      <c r="D165" s="32" t="s">
        <v>2230</v>
      </c>
      <c r="E165" s="40" t="s">
        <v>2231</v>
      </c>
      <c r="F165" s="36" t="s">
        <v>217</v>
      </c>
      <c r="G165" s="49">
        <v>80120282</v>
      </c>
      <c r="H165" s="114"/>
      <c r="I165" s="32"/>
      <c r="J165" s="32"/>
      <c r="K165" s="32"/>
      <c r="L165" s="114"/>
      <c r="M165" s="32"/>
      <c r="N165" s="32"/>
      <c r="O165" s="32"/>
      <c r="P165" s="114" t="s">
        <v>1985</v>
      </c>
      <c r="Q165" s="36">
        <v>43126</v>
      </c>
      <c r="R165" s="36">
        <v>43130</v>
      </c>
      <c r="S165" s="73">
        <v>43372</v>
      </c>
      <c r="T165" s="32">
        <v>240</v>
      </c>
      <c r="U165" s="67">
        <v>36000000</v>
      </c>
      <c r="V165" s="55">
        <v>4500000</v>
      </c>
      <c r="W165" s="62">
        <v>437</v>
      </c>
      <c r="X165" s="73">
        <v>43126</v>
      </c>
      <c r="Y165" s="62">
        <v>451</v>
      </c>
      <c r="Z165" s="36" t="s">
        <v>173</v>
      </c>
      <c r="AA165" s="65">
        <v>1549</v>
      </c>
      <c r="AB165" s="36" t="s">
        <v>182</v>
      </c>
      <c r="AC165" s="70"/>
      <c r="AD165" s="67"/>
      <c r="AE165" s="67"/>
      <c r="AF165" s="67"/>
      <c r="AG165" s="67"/>
      <c r="AH165" s="67"/>
      <c r="AI165" s="67"/>
      <c r="AJ165" s="67"/>
      <c r="AK165" s="70"/>
      <c r="AL165" s="69">
        <f t="shared" si="0"/>
        <v>36000000</v>
      </c>
      <c r="AM165" s="70" t="s">
        <v>238</v>
      </c>
      <c r="AN165" s="70" t="s">
        <v>1563</v>
      </c>
      <c r="AO165" s="39">
        <v>1584</v>
      </c>
      <c r="AP165" s="70" t="s">
        <v>1530</v>
      </c>
      <c r="AQ165" s="34" t="s">
        <v>241</v>
      </c>
      <c r="AR165" s="34" t="s">
        <v>1164</v>
      </c>
      <c r="AS165" s="32"/>
      <c r="AT165" s="4"/>
      <c r="AU165" s="4"/>
      <c r="AV165" s="4"/>
      <c r="AW165" s="4"/>
      <c r="AX165" s="4"/>
      <c r="AY165" s="4"/>
      <c r="AZ165" s="4"/>
      <c r="BA165" s="4"/>
      <c r="BB165" s="4"/>
      <c r="BC165" s="4"/>
      <c r="BD165" s="4"/>
      <c r="BE165" s="4"/>
      <c r="BF165" s="4"/>
      <c r="BG165" s="4"/>
      <c r="BH165" s="4"/>
      <c r="BI165" s="4"/>
      <c r="BJ165" s="4"/>
      <c r="BK165" s="4"/>
      <c r="BL165" s="4"/>
      <c r="BM165" s="4"/>
    </row>
    <row r="166" spans="1:65">
      <c r="A166" s="48" t="s">
        <v>2237</v>
      </c>
      <c r="B166" s="48" t="s">
        <v>138</v>
      </c>
      <c r="C166" s="48"/>
      <c r="D166" s="48"/>
      <c r="E166" s="121"/>
      <c r="F166" s="48"/>
      <c r="G166" s="48"/>
      <c r="H166" s="122"/>
      <c r="I166" s="48"/>
      <c r="J166" s="48"/>
      <c r="K166" s="48"/>
      <c r="L166" s="122"/>
      <c r="M166" s="48"/>
      <c r="N166" s="48"/>
      <c r="O166" s="48"/>
      <c r="P166" s="122"/>
      <c r="Q166" s="123"/>
      <c r="R166" s="123"/>
      <c r="S166" s="64"/>
      <c r="T166" s="48"/>
      <c r="U166" s="124"/>
      <c r="V166" s="124"/>
      <c r="W166" s="63"/>
      <c r="X166" s="64"/>
      <c r="Y166" s="63"/>
      <c r="Z166" s="125"/>
      <c r="AA166" s="126"/>
      <c r="AB166" s="127"/>
      <c r="AC166" s="128"/>
      <c r="AD166" s="124"/>
      <c r="AE166" s="124"/>
      <c r="AF166" s="124"/>
      <c r="AG166" s="124"/>
      <c r="AH166" s="124"/>
      <c r="AI166" s="124"/>
      <c r="AJ166" s="124"/>
      <c r="AK166" s="128"/>
      <c r="AL166" s="67">
        <f t="shared" si="0"/>
        <v>0</v>
      </c>
      <c r="AM166" s="51"/>
      <c r="AN166" s="51"/>
      <c r="AO166" s="51"/>
      <c r="AP166" s="51"/>
      <c r="AQ166" s="123"/>
      <c r="AR166" s="123"/>
      <c r="AS166" s="48" t="s">
        <v>138</v>
      </c>
      <c r="AT166" s="4"/>
      <c r="AU166" s="4"/>
      <c r="AV166" s="4"/>
      <c r="AW166" s="4"/>
      <c r="AX166" s="4"/>
      <c r="AY166" s="4"/>
      <c r="AZ166" s="4"/>
      <c r="BA166" s="4"/>
      <c r="BB166" s="4"/>
      <c r="BC166" s="4"/>
      <c r="BD166" s="4"/>
      <c r="BE166" s="4"/>
      <c r="BF166" s="4"/>
      <c r="BG166" s="4"/>
      <c r="BH166" s="4"/>
      <c r="BI166" s="4"/>
      <c r="BJ166" s="4"/>
      <c r="BK166" s="4"/>
      <c r="BL166" s="4"/>
      <c r="BM166" s="4"/>
    </row>
    <row r="167" spans="1:65">
      <c r="A167" s="32" t="s">
        <v>2241</v>
      </c>
      <c r="B167" s="32" t="s">
        <v>214</v>
      </c>
      <c r="C167" s="32" t="s">
        <v>30</v>
      </c>
      <c r="D167" s="32" t="s">
        <v>2243</v>
      </c>
      <c r="E167" s="40" t="s">
        <v>2244</v>
      </c>
      <c r="F167" s="36" t="s">
        <v>217</v>
      </c>
      <c r="G167" s="49">
        <v>80232622</v>
      </c>
      <c r="H167" s="114"/>
      <c r="I167" s="32"/>
      <c r="J167" s="32"/>
      <c r="K167" s="32"/>
      <c r="L167" s="114" t="s">
        <v>962</v>
      </c>
      <c r="M167" s="32" t="s">
        <v>237</v>
      </c>
      <c r="N167" s="32">
        <v>80372860</v>
      </c>
      <c r="O167" s="73">
        <v>43371</v>
      </c>
      <c r="P167" s="114" t="s">
        <v>2247</v>
      </c>
      <c r="Q167" s="36">
        <v>43126</v>
      </c>
      <c r="R167" s="36">
        <v>43130</v>
      </c>
      <c r="S167" s="73">
        <v>43464</v>
      </c>
      <c r="T167" s="32">
        <v>240</v>
      </c>
      <c r="U167" s="67">
        <v>48800000</v>
      </c>
      <c r="V167" s="55">
        <f>(U167/T167)*30</f>
        <v>6100000</v>
      </c>
      <c r="W167" s="62">
        <v>448</v>
      </c>
      <c r="X167" s="73">
        <v>43126</v>
      </c>
      <c r="Y167" s="62">
        <v>462</v>
      </c>
      <c r="Z167" s="36" t="s">
        <v>322</v>
      </c>
      <c r="AA167" s="65">
        <v>1538</v>
      </c>
      <c r="AB167" s="36" t="s">
        <v>323</v>
      </c>
      <c r="AC167" s="87" t="s">
        <v>498</v>
      </c>
      <c r="AD167" s="73">
        <v>43371</v>
      </c>
      <c r="AE167" s="89" t="s">
        <v>2251</v>
      </c>
      <c r="AF167" s="89" t="s">
        <v>2253</v>
      </c>
      <c r="AG167" s="67">
        <v>18533667</v>
      </c>
      <c r="AH167" s="89" t="s">
        <v>498</v>
      </c>
      <c r="AI167" s="73">
        <v>43371</v>
      </c>
      <c r="AJ167" s="89" t="s">
        <v>2254</v>
      </c>
      <c r="AK167" s="87" t="s">
        <v>2255</v>
      </c>
      <c r="AL167" s="69">
        <f t="shared" si="0"/>
        <v>67333667</v>
      </c>
      <c r="AM167" s="70" t="s">
        <v>238</v>
      </c>
      <c r="AN167" s="70" t="s">
        <v>951</v>
      </c>
      <c r="AO167" s="39">
        <v>1358</v>
      </c>
      <c r="AP167" s="70" t="s">
        <v>287</v>
      </c>
      <c r="AQ167" s="34" t="s">
        <v>241</v>
      </c>
      <c r="AR167" s="34" t="s">
        <v>1164</v>
      </c>
      <c r="AS167" s="32"/>
      <c r="AT167" s="4"/>
      <c r="AU167" s="4"/>
      <c r="AV167" s="4"/>
      <c r="AW167" s="4"/>
      <c r="AX167" s="4"/>
      <c r="AY167" s="4"/>
      <c r="AZ167" s="4"/>
      <c r="BA167" s="4"/>
      <c r="BB167" s="4"/>
      <c r="BC167" s="4"/>
      <c r="BD167" s="4"/>
      <c r="BE167" s="4"/>
      <c r="BF167" s="4"/>
      <c r="BG167" s="4"/>
      <c r="BH167" s="4"/>
      <c r="BI167" s="4"/>
      <c r="BJ167" s="4"/>
      <c r="BK167" s="4"/>
      <c r="BL167" s="4"/>
      <c r="BM167" s="4"/>
    </row>
    <row r="168" spans="1:65">
      <c r="A168" s="32" t="s">
        <v>2259</v>
      </c>
      <c r="B168" s="188" t="s">
        <v>214</v>
      </c>
      <c r="C168" s="32" t="s">
        <v>30</v>
      </c>
      <c r="D168" s="32" t="s">
        <v>2266</v>
      </c>
      <c r="E168" s="40" t="s">
        <v>2267</v>
      </c>
      <c r="F168" s="36" t="s">
        <v>217</v>
      </c>
      <c r="G168" s="49">
        <v>39627297</v>
      </c>
      <c r="H168" s="114"/>
      <c r="I168" s="32"/>
      <c r="J168" s="32"/>
      <c r="K168" s="32"/>
      <c r="L168" s="35" t="s">
        <v>2268</v>
      </c>
      <c r="M168" s="36" t="s">
        <v>217</v>
      </c>
      <c r="N168" s="32">
        <v>79858453</v>
      </c>
      <c r="O168" s="120">
        <v>43153</v>
      </c>
      <c r="P168" s="114" t="s">
        <v>2269</v>
      </c>
      <c r="Q168" s="36">
        <v>43126</v>
      </c>
      <c r="R168" s="36">
        <v>43140</v>
      </c>
      <c r="S168" s="73">
        <v>43464</v>
      </c>
      <c r="T168" s="32">
        <v>240</v>
      </c>
      <c r="U168" s="67">
        <v>38400000</v>
      </c>
      <c r="V168" s="55">
        <v>4800000</v>
      </c>
      <c r="W168" s="62">
        <v>446</v>
      </c>
      <c r="X168" s="73">
        <v>43126</v>
      </c>
      <c r="Y168" s="62">
        <v>422</v>
      </c>
      <c r="Z168" s="36" t="s">
        <v>173</v>
      </c>
      <c r="AA168" s="65">
        <v>1549</v>
      </c>
      <c r="AB168" s="36" t="s">
        <v>182</v>
      </c>
      <c r="AC168" s="87" t="s">
        <v>498</v>
      </c>
      <c r="AD168" s="73">
        <v>43378</v>
      </c>
      <c r="AE168" s="89" t="s">
        <v>2273</v>
      </c>
      <c r="AF168" s="89" t="s">
        <v>1614</v>
      </c>
      <c r="AG168" s="67">
        <v>13120000</v>
      </c>
      <c r="AH168" s="89" t="s">
        <v>498</v>
      </c>
      <c r="AI168" s="73">
        <v>43378</v>
      </c>
      <c r="AJ168" s="89" t="s">
        <v>1541</v>
      </c>
      <c r="AK168" s="87" t="s">
        <v>1543</v>
      </c>
      <c r="AL168" s="69">
        <f t="shared" si="0"/>
        <v>51520000</v>
      </c>
      <c r="AM168" s="70" t="s">
        <v>238</v>
      </c>
      <c r="AN168" s="70" t="s">
        <v>641</v>
      </c>
      <c r="AO168" s="39">
        <v>1515</v>
      </c>
      <c r="AP168" s="70" t="s">
        <v>624</v>
      </c>
      <c r="AQ168" s="34" t="s">
        <v>241</v>
      </c>
      <c r="AR168" s="34" t="s">
        <v>1164</v>
      </c>
      <c r="AS168" s="32"/>
      <c r="AT168" s="4"/>
      <c r="AU168" s="4"/>
      <c r="AV168" s="4"/>
      <c r="AW168" s="4"/>
      <c r="AX168" s="4"/>
      <c r="AY168" s="4"/>
      <c r="AZ168" s="4"/>
      <c r="BA168" s="4"/>
      <c r="BB168" s="4"/>
      <c r="BC168" s="4"/>
      <c r="BD168" s="4"/>
      <c r="BE168" s="4"/>
      <c r="BF168" s="4"/>
      <c r="BG168" s="4"/>
      <c r="BH168" s="4"/>
      <c r="BI168" s="4"/>
      <c r="BJ168" s="4"/>
      <c r="BK168" s="4"/>
      <c r="BL168" s="4"/>
      <c r="BM168" s="4"/>
    </row>
    <row r="169" spans="1:65">
      <c r="A169" s="48" t="s">
        <v>2278</v>
      </c>
      <c r="B169" s="48" t="s">
        <v>138</v>
      </c>
      <c r="C169" s="48"/>
      <c r="D169" s="48"/>
      <c r="E169" s="121"/>
      <c r="F169" s="48"/>
      <c r="G169" s="48"/>
      <c r="H169" s="122"/>
      <c r="I169" s="48"/>
      <c r="J169" s="48"/>
      <c r="K169" s="48"/>
      <c r="L169" s="122"/>
      <c r="M169" s="48"/>
      <c r="N169" s="48"/>
      <c r="O169" s="48"/>
      <c r="P169" s="122"/>
      <c r="Q169" s="123"/>
      <c r="R169" s="123"/>
      <c r="S169" s="64"/>
      <c r="T169" s="48"/>
      <c r="U169" s="124"/>
      <c r="V169" s="124"/>
      <c r="W169" s="63"/>
      <c r="X169" s="64"/>
      <c r="Y169" s="63"/>
      <c r="Z169" s="125"/>
      <c r="AA169" s="126"/>
      <c r="AB169" s="127"/>
      <c r="AC169" s="128"/>
      <c r="AD169" s="124"/>
      <c r="AE169" s="124"/>
      <c r="AF169" s="124"/>
      <c r="AG169" s="124"/>
      <c r="AH169" s="124"/>
      <c r="AI169" s="124"/>
      <c r="AJ169" s="124"/>
      <c r="AK169" s="124"/>
      <c r="AL169" s="67">
        <f t="shared" si="0"/>
        <v>0</v>
      </c>
      <c r="AM169" s="51"/>
      <c r="AN169" s="51"/>
      <c r="AO169" s="51"/>
      <c r="AP169" s="51"/>
      <c r="AQ169" s="123"/>
      <c r="AR169" s="123"/>
      <c r="AS169" s="48" t="s">
        <v>138</v>
      </c>
      <c r="AT169" s="4"/>
      <c r="AU169" s="4"/>
      <c r="AV169" s="4"/>
      <c r="AW169" s="4"/>
      <c r="AX169" s="4"/>
      <c r="AY169" s="4"/>
      <c r="AZ169" s="4"/>
      <c r="BA169" s="4"/>
      <c r="BB169" s="4"/>
      <c r="BC169" s="4"/>
      <c r="BD169" s="4"/>
      <c r="BE169" s="4"/>
      <c r="BF169" s="4"/>
      <c r="BG169" s="4"/>
      <c r="BH169" s="4"/>
      <c r="BI169" s="4"/>
      <c r="BJ169" s="4"/>
      <c r="BK169" s="4"/>
      <c r="BL169" s="4"/>
      <c r="BM169" s="4"/>
    </row>
    <row r="170" spans="1:65">
      <c r="A170" s="32" t="s">
        <v>2281</v>
      </c>
      <c r="B170" s="32" t="s">
        <v>214</v>
      </c>
      <c r="C170" s="32" t="s">
        <v>30</v>
      </c>
      <c r="D170" s="32" t="s">
        <v>2282</v>
      </c>
      <c r="E170" s="40" t="s">
        <v>2283</v>
      </c>
      <c r="F170" s="36" t="s">
        <v>217</v>
      </c>
      <c r="G170" s="32">
        <v>1069730215</v>
      </c>
      <c r="H170" s="114"/>
      <c r="I170" s="32"/>
      <c r="J170" s="32"/>
      <c r="K170" s="32"/>
      <c r="L170" s="114"/>
      <c r="M170" s="32"/>
      <c r="N170" s="32"/>
      <c r="O170" s="32"/>
      <c r="P170" s="114" t="s">
        <v>2287</v>
      </c>
      <c r="Q170" s="36">
        <v>43126</v>
      </c>
      <c r="R170" s="36">
        <v>43129</v>
      </c>
      <c r="S170" s="73">
        <v>43464</v>
      </c>
      <c r="T170" s="32">
        <v>240</v>
      </c>
      <c r="U170" s="67">
        <v>22400000</v>
      </c>
      <c r="V170" s="55">
        <v>2800000</v>
      </c>
      <c r="W170" s="62">
        <v>451</v>
      </c>
      <c r="X170" s="73">
        <v>43126</v>
      </c>
      <c r="Y170" s="62">
        <v>457</v>
      </c>
      <c r="Z170" s="36" t="s">
        <v>173</v>
      </c>
      <c r="AA170" s="65">
        <v>1549</v>
      </c>
      <c r="AB170" s="36" t="s">
        <v>182</v>
      </c>
      <c r="AC170" s="87" t="s">
        <v>498</v>
      </c>
      <c r="AD170" s="73">
        <v>43371</v>
      </c>
      <c r="AE170" s="89" t="s">
        <v>2288</v>
      </c>
      <c r="AF170" s="89" t="s">
        <v>2289</v>
      </c>
      <c r="AG170" s="67">
        <v>8586667</v>
      </c>
      <c r="AH170" s="87" t="s">
        <v>498</v>
      </c>
      <c r="AI170" s="73">
        <v>43371</v>
      </c>
      <c r="AJ170" s="87" t="s">
        <v>1157</v>
      </c>
      <c r="AK170" s="87" t="s">
        <v>1159</v>
      </c>
      <c r="AL170" s="69">
        <f t="shared" si="0"/>
        <v>30986667</v>
      </c>
      <c r="AM170" s="70" t="s">
        <v>383</v>
      </c>
      <c r="AN170" s="70" t="s">
        <v>641</v>
      </c>
      <c r="AO170" s="39">
        <v>1337</v>
      </c>
      <c r="AP170" s="70" t="s">
        <v>624</v>
      </c>
      <c r="AQ170" s="34" t="s">
        <v>241</v>
      </c>
      <c r="AR170" s="34" t="s">
        <v>1164</v>
      </c>
      <c r="AS170" s="32"/>
      <c r="AT170" s="4"/>
      <c r="AU170" s="4"/>
      <c r="AV170" s="4"/>
      <c r="AW170" s="4"/>
      <c r="AX170" s="4"/>
      <c r="AY170" s="4"/>
      <c r="AZ170" s="4"/>
      <c r="BA170" s="4"/>
      <c r="BB170" s="4"/>
      <c r="BC170" s="4"/>
      <c r="BD170" s="4"/>
      <c r="BE170" s="4"/>
      <c r="BF170" s="4"/>
      <c r="BG170" s="4"/>
      <c r="BH170" s="4"/>
      <c r="BI170" s="4"/>
      <c r="BJ170" s="4"/>
      <c r="BK170" s="4"/>
      <c r="BL170" s="4"/>
      <c r="BM170" s="4"/>
    </row>
    <row r="171" spans="1:65">
      <c r="A171" s="48" t="s">
        <v>2294</v>
      </c>
      <c r="B171" s="48" t="s">
        <v>138</v>
      </c>
      <c r="C171" s="48"/>
      <c r="D171" s="48"/>
      <c r="E171" s="121"/>
      <c r="F171" s="48"/>
      <c r="G171" s="48"/>
      <c r="H171" s="122"/>
      <c r="I171" s="48"/>
      <c r="J171" s="48"/>
      <c r="K171" s="48"/>
      <c r="L171" s="122"/>
      <c r="M171" s="48"/>
      <c r="N171" s="48"/>
      <c r="O171" s="48"/>
      <c r="P171" s="122"/>
      <c r="Q171" s="123"/>
      <c r="R171" s="123"/>
      <c r="S171" s="64"/>
      <c r="T171" s="48"/>
      <c r="U171" s="124"/>
      <c r="V171" s="124"/>
      <c r="W171" s="63"/>
      <c r="X171" s="64"/>
      <c r="Y171" s="63"/>
      <c r="Z171" s="125"/>
      <c r="AA171" s="126"/>
      <c r="AB171" s="127"/>
      <c r="AC171" s="128"/>
      <c r="AD171" s="124"/>
      <c r="AE171" s="124"/>
      <c r="AF171" s="124"/>
      <c r="AG171" s="124"/>
      <c r="AH171" s="124"/>
      <c r="AI171" s="124"/>
      <c r="AJ171" s="124"/>
      <c r="AK171" s="124"/>
      <c r="AL171" s="67">
        <f t="shared" si="0"/>
        <v>0</v>
      </c>
      <c r="AM171" s="51"/>
      <c r="AN171" s="51"/>
      <c r="AO171" s="51"/>
      <c r="AP171" s="51"/>
      <c r="AQ171" s="123"/>
      <c r="AR171" s="123"/>
      <c r="AS171" s="48" t="s">
        <v>138</v>
      </c>
      <c r="AT171" s="4"/>
      <c r="AU171" s="4"/>
      <c r="AV171" s="4"/>
      <c r="AW171" s="4"/>
      <c r="AX171" s="4"/>
      <c r="AY171" s="4"/>
      <c r="AZ171" s="4"/>
      <c r="BA171" s="4"/>
      <c r="BB171" s="4"/>
      <c r="BC171" s="4"/>
      <c r="BD171" s="4"/>
      <c r="BE171" s="4"/>
      <c r="BF171" s="4"/>
      <c r="BG171" s="4"/>
      <c r="BH171" s="4"/>
      <c r="BI171" s="4"/>
      <c r="BJ171" s="4"/>
      <c r="BK171" s="4"/>
      <c r="BL171" s="4"/>
      <c r="BM171" s="4"/>
    </row>
    <row r="172" spans="1:65">
      <c r="A172" s="32" t="s">
        <v>2298</v>
      </c>
      <c r="B172" s="32" t="s">
        <v>214</v>
      </c>
      <c r="C172" s="32" t="s">
        <v>30</v>
      </c>
      <c r="D172" s="32" t="s">
        <v>2299</v>
      </c>
      <c r="E172" s="40" t="s">
        <v>2300</v>
      </c>
      <c r="F172" s="36" t="s">
        <v>217</v>
      </c>
      <c r="G172" s="32">
        <v>19481861</v>
      </c>
      <c r="H172" s="114"/>
      <c r="I172" s="32"/>
      <c r="J172" s="32"/>
      <c r="K172" s="32"/>
      <c r="L172" s="114"/>
      <c r="M172" s="32"/>
      <c r="N172" s="32"/>
      <c r="O172" s="32"/>
      <c r="P172" s="114" t="s">
        <v>2302</v>
      </c>
      <c r="Q172" s="36">
        <v>43126</v>
      </c>
      <c r="R172" s="36">
        <v>43129</v>
      </c>
      <c r="S172" s="73">
        <v>43493</v>
      </c>
      <c r="T172" s="32">
        <v>240</v>
      </c>
      <c r="U172" s="67">
        <v>18000000</v>
      </c>
      <c r="V172" s="55">
        <v>2250000</v>
      </c>
      <c r="W172" s="62">
        <v>454</v>
      </c>
      <c r="X172" s="73">
        <v>43126</v>
      </c>
      <c r="Y172" s="62">
        <v>467</v>
      </c>
      <c r="Z172" s="36" t="s">
        <v>173</v>
      </c>
      <c r="AA172" s="65">
        <v>1549</v>
      </c>
      <c r="AB172" s="36" t="s">
        <v>182</v>
      </c>
      <c r="AC172" s="87" t="s">
        <v>1622</v>
      </c>
      <c r="AD172" s="32" t="s">
        <v>2304</v>
      </c>
      <c r="AE172" s="89" t="s">
        <v>2305</v>
      </c>
      <c r="AF172" s="89" t="s">
        <v>2306</v>
      </c>
      <c r="AG172" s="67">
        <f>6900000+2100000</f>
        <v>9000000</v>
      </c>
      <c r="AH172" s="87" t="s">
        <v>1622</v>
      </c>
      <c r="AI172" s="32" t="s">
        <v>2304</v>
      </c>
      <c r="AJ172" s="87">
        <f>92+28</f>
        <v>120</v>
      </c>
      <c r="AK172" s="87">
        <f>AJ172+T172</f>
        <v>360</v>
      </c>
      <c r="AL172" s="69">
        <f t="shared" si="0"/>
        <v>27000000</v>
      </c>
      <c r="AM172" s="70" t="s">
        <v>383</v>
      </c>
      <c r="AN172" s="70" t="s">
        <v>397</v>
      </c>
      <c r="AO172" s="39">
        <v>1322</v>
      </c>
      <c r="AP172" s="70" t="s">
        <v>400</v>
      </c>
      <c r="AQ172" s="75" t="s">
        <v>241</v>
      </c>
      <c r="AR172" s="36" t="s">
        <v>1164</v>
      </c>
      <c r="AS172" s="32"/>
      <c r="AT172" s="4"/>
      <c r="AU172" s="4"/>
      <c r="AV172" s="4"/>
      <c r="AW172" s="4"/>
      <c r="AX172" s="4"/>
      <c r="AY172" s="4"/>
      <c r="AZ172" s="4"/>
      <c r="BA172" s="4"/>
      <c r="BB172" s="4"/>
      <c r="BC172" s="4"/>
      <c r="BD172" s="4"/>
      <c r="BE172" s="4"/>
      <c r="BF172" s="4"/>
      <c r="BG172" s="4"/>
      <c r="BH172" s="4"/>
      <c r="BI172" s="4"/>
      <c r="BJ172" s="4"/>
      <c r="BK172" s="4"/>
      <c r="BL172" s="4"/>
      <c r="BM172" s="4"/>
    </row>
    <row r="173" spans="1:65">
      <c r="A173" s="48" t="s">
        <v>2310</v>
      </c>
      <c r="B173" s="48" t="s">
        <v>138</v>
      </c>
      <c r="C173" s="48"/>
      <c r="D173" s="48"/>
      <c r="E173" s="121"/>
      <c r="F173" s="123"/>
      <c r="G173" s="48"/>
      <c r="H173" s="122"/>
      <c r="I173" s="48"/>
      <c r="J173" s="48"/>
      <c r="K173" s="48"/>
      <c r="L173" s="122"/>
      <c r="M173" s="48"/>
      <c r="N173" s="48"/>
      <c r="O173" s="48"/>
      <c r="P173" s="122"/>
      <c r="Q173" s="123"/>
      <c r="R173" s="123"/>
      <c r="S173" s="64"/>
      <c r="T173" s="48"/>
      <c r="U173" s="124"/>
      <c r="V173" s="124"/>
      <c r="W173" s="63"/>
      <c r="X173" s="64"/>
      <c r="Y173" s="63"/>
      <c r="Z173" s="125"/>
      <c r="AA173" s="126"/>
      <c r="AB173" s="127"/>
      <c r="AC173" s="128"/>
      <c r="AD173" s="124"/>
      <c r="AE173" s="124"/>
      <c r="AF173" s="124"/>
      <c r="AG173" s="124"/>
      <c r="AH173" s="124"/>
      <c r="AI173" s="124"/>
      <c r="AJ173" s="124"/>
      <c r="AK173" s="124"/>
      <c r="AL173" s="67">
        <f t="shared" si="0"/>
        <v>0</v>
      </c>
      <c r="AM173" s="51"/>
      <c r="AN173" s="51"/>
      <c r="AO173" s="51"/>
      <c r="AP173" s="51"/>
      <c r="AQ173" s="123"/>
      <c r="AR173" s="123"/>
      <c r="AS173" s="48" t="s">
        <v>138</v>
      </c>
      <c r="AT173" s="4"/>
      <c r="AU173" s="4"/>
      <c r="AV173" s="4"/>
      <c r="AW173" s="4"/>
      <c r="AX173" s="4"/>
      <c r="AY173" s="4"/>
      <c r="AZ173" s="4"/>
      <c r="BA173" s="4"/>
      <c r="BB173" s="4"/>
      <c r="BC173" s="4"/>
      <c r="BD173" s="4"/>
      <c r="BE173" s="4"/>
      <c r="BF173" s="4"/>
      <c r="BG173" s="4"/>
      <c r="BH173" s="4"/>
      <c r="BI173" s="4"/>
      <c r="BJ173" s="4"/>
      <c r="BK173" s="4"/>
      <c r="BL173" s="4"/>
      <c r="BM173" s="4"/>
    </row>
    <row r="174" spans="1:65">
      <c r="A174" s="32" t="s">
        <v>2316</v>
      </c>
      <c r="B174" s="32" t="s">
        <v>214</v>
      </c>
      <c r="C174" s="32" t="s">
        <v>30</v>
      </c>
      <c r="D174" s="32" t="s">
        <v>2318</v>
      </c>
      <c r="E174" s="40" t="s">
        <v>2319</v>
      </c>
      <c r="F174" s="36" t="s">
        <v>217</v>
      </c>
      <c r="G174" s="49">
        <v>1073509741</v>
      </c>
      <c r="H174" s="114"/>
      <c r="I174" s="32"/>
      <c r="J174" s="32"/>
      <c r="K174" s="32"/>
      <c r="L174" s="114"/>
      <c r="M174" s="32"/>
      <c r="N174" s="32"/>
      <c r="O174" s="32"/>
      <c r="P174" s="114" t="s">
        <v>2320</v>
      </c>
      <c r="Q174" s="36">
        <v>43126</v>
      </c>
      <c r="R174" s="36">
        <v>43130</v>
      </c>
      <c r="S174" s="73">
        <v>43465</v>
      </c>
      <c r="T174" s="32">
        <v>240</v>
      </c>
      <c r="U174" s="67">
        <v>28918504</v>
      </c>
      <c r="V174" s="55">
        <v>3614813</v>
      </c>
      <c r="W174" s="62">
        <v>455</v>
      </c>
      <c r="X174" s="73">
        <v>43126</v>
      </c>
      <c r="Y174" s="62">
        <v>470</v>
      </c>
      <c r="Z174" s="34" t="s">
        <v>173</v>
      </c>
      <c r="AA174" s="65">
        <v>1549</v>
      </c>
      <c r="AB174" s="36" t="s">
        <v>182</v>
      </c>
      <c r="AC174" s="34">
        <v>1</v>
      </c>
      <c r="AD174" s="73">
        <v>43363</v>
      </c>
      <c r="AE174" s="34">
        <v>570</v>
      </c>
      <c r="AF174" s="34">
        <v>549</v>
      </c>
      <c r="AG174" s="67">
        <v>10964933</v>
      </c>
      <c r="AH174" s="34">
        <v>1</v>
      </c>
      <c r="AI174" s="73">
        <v>43363</v>
      </c>
      <c r="AJ174" s="34">
        <v>91</v>
      </c>
      <c r="AK174" s="34">
        <v>331</v>
      </c>
      <c r="AL174" s="69">
        <f t="shared" si="0"/>
        <v>39883437</v>
      </c>
      <c r="AM174" s="70" t="s">
        <v>383</v>
      </c>
      <c r="AN174" s="70" t="s">
        <v>1563</v>
      </c>
      <c r="AO174" s="39">
        <v>1585</v>
      </c>
      <c r="AP174" s="70" t="s">
        <v>1530</v>
      </c>
      <c r="AQ174" s="34" t="s">
        <v>241</v>
      </c>
      <c r="AR174" s="34" t="s">
        <v>1164</v>
      </c>
      <c r="AS174" s="32"/>
      <c r="AT174" s="4"/>
      <c r="AU174" s="4"/>
      <c r="AV174" s="4"/>
      <c r="AW174" s="4"/>
      <c r="AX174" s="4"/>
      <c r="AY174" s="4"/>
      <c r="AZ174" s="4"/>
      <c r="BA174" s="4"/>
      <c r="BB174" s="4"/>
      <c r="BC174" s="4"/>
      <c r="BD174" s="4"/>
      <c r="BE174" s="4"/>
      <c r="BF174" s="4"/>
      <c r="BG174" s="4"/>
      <c r="BH174" s="4"/>
      <c r="BI174" s="4"/>
      <c r="BJ174" s="4"/>
      <c r="BK174" s="4"/>
      <c r="BL174" s="4"/>
      <c r="BM174" s="4"/>
    </row>
    <row r="175" spans="1:65">
      <c r="A175" s="32" t="s">
        <v>2325</v>
      </c>
      <c r="B175" s="32" t="s">
        <v>2326</v>
      </c>
      <c r="C175" s="32" t="s">
        <v>30</v>
      </c>
      <c r="D175" s="189" t="s">
        <v>2327</v>
      </c>
      <c r="E175" s="190" t="s">
        <v>2332</v>
      </c>
      <c r="F175" s="189" t="s">
        <v>123</v>
      </c>
      <c r="G175" s="191">
        <v>900937079</v>
      </c>
      <c r="H175" s="192"/>
      <c r="I175" s="193"/>
      <c r="J175" s="190"/>
      <c r="K175" s="190"/>
      <c r="L175" s="190"/>
      <c r="M175" s="189"/>
      <c r="N175" s="189"/>
      <c r="O175" s="189"/>
      <c r="P175" s="114" t="s">
        <v>2336</v>
      </c>
      <c r="Q175" s="36">
        <v>43175</v>
      </c>
      <c r="R175" s="36">
        <v>43175</v>
      </c>
      <c r="S175" s="73">
        <v>43227</v>
      </c>
      <c r="T175" s="32">
        <v>30</v>
      </c>
      <c r="U175" s="67">
        <v>16458000</v>
      </c>
      <c r="V175" s="194"/>
      <c r="W175" s="62">
        <v>475</v>
      </c>
      <c r="X175" s="195">
        <v>43175</v>
      </c>
      <c r="Y175" s="197">
        <v>486</v>
      </c>
      <c r="Z175" s="34" t="s">
        <v>2339</v>
      </c>
      <c r="AA175" s="191">
        <v>1550</v>
      </c>
      <c r="AB175" s="198" t="s">
        <v>2342</v>
      </c>
      <c r="AC175" s="195"/>
      <c r="AD175" s="200"/>
      <c r="AE175" s="201"/>
      <c r="AF175" s="201"/>
      <c r="AG175" s="201"/>
      <c r="AH175" s="201"/>
      <c r="AI175" s="201"/>
      <c r="AJ175" s="201"/>
      <c r="AK175" s="201"/>
      <c r="AL175" s="69">
        <f t="shared" si="0"/>
        <v>16458000</v>
      </c>
      <c r="AM175" s="194" t="s">
        <v>2347</v>
      </c>
      <c r="AN175" s="194" t="s">
        <v>393</v>
      </c>
      <c r="AO175" s="201"/>
      <c r="AP175" s="201"/>
      <c r="AQ175" s="34" t="s">
        <v>2348</v>
      </c>
      <c r="AR175" s="34" t="s">
        <v>229</v>
      </c>
      <c r="AS175" s="194" t="s">
        <v>2349</v>
      </c>
      <c r="AT175" s="4"/>
      <c r="AU175" s="4"/>
      <c r="AV175" s="19"/>
      <c r="AW175" s="19"/>
      <c r="AX175" s="19"/>
      <c r="AY175" s="19"/>
      <c r="AZ175" s="19"/>
      <c r="BA175" s="19"/>
      <c r="BB175" s="19"/>
      <c r="BC175" s="19"/>
      <c r="BD175" s="19"/>
      <c r="BE175" s="19"/>
      <c r="BF175" s="19"/>
      <c r="BG175" s="19"/>
      <c r="BH175" s="19"/>
      <c r="BI175" s="19"/>
      <c r="BJ175" s="19"/>
      <c r="BK175" s="19"/>
      <c r="BL175" s="19"/>
      <c r="BM175" s="19"/>
    </row>
    <row r="176" spans="1:65">
      <c r="A176" s="32" t="s">
        <v>2350</v>
      </c>
      <c r="B176" s="32" t="s">
        <v>2326</v>
      </c>
      <c r="C176" s="32" t="s">
        <v>2351</v>
      </c>
      <c r="D176" s="32" t="s">
        <v>2352</v>
      </c>
      <c r="E176" s="40" t="s">
        <v>2353</v>
      </c>
      <c r="F176" s="34" t="s">
        <v>2354</v>
      </c>
      <c r="G176" s="49">
        <v>860011153</v>
      </c>
      <c r="H176" s="114"/>
      <c r="I176" s="32"/>
      <c r="J176" s="32"/>
      <c r="K176" s="32"/>
      <c r="L176" s="114"/>
      <c r="M176" s="32"/>
      <c r="N176" s="32"/>
      <c r="O176" s="32"/>
      <c r="P176" s="114" t="s">
        <v>2355</v>
      </c>
      <c r="Q176" s="36">
        <v>43180</v>
      </c>
      <c r="R176" s="36">
        <v>43181</v>
      </c>
      <c r="S176" s="73">
        <v>43701</v>
      </c>
      <c r="T176" s="32">
        <v>520</v>
      </c>
      <c r="U176" s="67">
        <v>11979861</v>
      </c>
      <c r="V176" s="55"/>
      <c r="W176" s="62">
        <v>476</v>
      </c>
      <c r="X176" s="73">
        <v>43180</v>
      </c>
      <c r="Y176" s="62">
        <v>483</v>
      </c>
      <c r="Z176" s="34" t="s">
        <v>2359</v>
      </c>
      <c r="AA176" s="65">
        <v>0</v>
      </c>
      <c r="AB176" s="34" t="s">
        <v>2360</v>
      </c>
      <c r="AC176" s="70"/>
      <c r="AD176" s="67"/>
      <c r="AE176" s="67"/>
      <c r="AF176" s="67"/>
      <c r="AG176" s="67"/>
      <c r="AH176" s="67"/>
      <c r="AI176" s="67"/>
      <c r="AJ176" s="67"/>
      <c r="AK176" s="67"/>
      <c r="AL176" s="69">
        <f t="shared" si="0"/>
        <v>11979861</v>
      </c>
      <c r="AM176" s="70" t="s">
        <v>2361</v>
      </c>
      <c r="AN176" s="70" t="s">
        <v>691</v>
      </c>
      <c r="AO176" s="39"/>
      <c r="AP176" s="70"/>
      <c r="AQ176" s="207" t="s">
        <v>228</v>
      </c>
      <c r="AR176" s="36" t="s">
        <v>229</v>
      </c>
      <c r="AS176" s="32"/>
      <c r="AT176" s="4"/>
      <c r="AU176" s="4"/>
      <c r="AV176" s="4"/>
      <c r="AW176" s="4"/>
      <c r="AX176" s="4"/>
      <c r="AY176" s="4"/>
      <c r="AZ176" s="4"/>
      <c r="BA176" s="4"/>
      <c r="BB176" s="4"/>
      <c r="BC176" s="4"/>
      <c r="BD176" s="4"/>
      <c r="BE176" s="4"/>
      <c r="BF176" s="4"/>
      <c r="BG176" s="4"/>
      <c r="BH176" s="4"/>
      <c r="BI176" s="4"/>
      <c r="BJ176" s="4"/>
      <c r="BK176" s="4"/>
      <c r="BL176" s="4"/>
      <c r="BM176" s="4"/>
    </row>
    <row r="177" spans="1:65">
      <c r="A177" s="32" t="s">
        <v>2362</v>
      </c>
      <c r="B177" s="32" t="s">
        <v>2326</v>
      </c>
      <c r="C177" s="32" t="s">
        <v>2351</v>
      </c>
      <c r="D177" s="32" t="s">
        <v>2363</v>
      </c>
      <c r="E177" s="40" t="s">
        <v>2364</v>
      </c>
      <c r="F177" s="34" t="s">
        <v>123</v>
      </c>
      <c r="G177" s="49">
        <v>860002400</v>
      </c>
      <c r="H177" s="114"/>
      <c r="I177" s="32"/>
      <c r="J177" s="32"/>
      <c r="K177" s="32"/>
      <c r="L177" s="114"/>
      <c r="M177" s="32"/>
      <c r="N177" s="32"/>
      <c r="O177" s="32"/>
      <c r="P177" s="114" t="s">
        <v>2367</v>
      </c>
      <c r="Q177" s="36">
        <v>43180</v>
      </c>
      <c r="R177" s="36">
        <v>43181</v>
      </c>
      <c r="S177" s="73">
        <v>43266</v>
      </c>
      <c r="T177" s="32">
        <v>85</v>
      </c>
      <c r="U177" s="67">
        <v>21871164</v>
      </c>
      <c r="V177" s="55"/>
      <c r="W177" s="62">
        <v>477</v>
      </c>
      <c r="X177" s="73">
        <v>43180</v>
      </c>
      <c r="Y177" s="62">
        <v>489</v>
      </c>
      <c r="Z177" s="34" t="s">
        <v>2368</v>
      </c>
      <c r="AA177" s="65">
        <v>0</v>
      </c>
      <c r="AB177" s="34" t="s">
        <v>2369</v>
      </c>
      <c r="AC177" s="87" t="s">
        <v>498</v>
      </c>
      <c r="AD177" s="214">
        <v>43265</v>
      </c>
      <c r="AE177" s="89" t="s">
        <v>2370</v>
      </c>
      <c r="AF177" s="89" t="s">
        <v>2371</v>
      </c>
      <c r="AG177" s="67">
        <v>10726510</v>
      </c>
      <c r="AH177" s="89" t="s">
        <v>498</v>
      </c>
      <c r="AI177" s="214">
        <v>43265</v>
      </c>
      <c r="AJ177" s="89" t="s">
        <v>2372</v>
      </c>
      <c r="AK177" s="89" t="s">
        <v>2373</v>
      </c>
      <c r="AL177" s="69">
        <f t="shared" si="0"/>
        <v>32597674</v>
      </c>
      <c r="AM177" s="70" t="s">
        <v>2361</v>
      </c>
      <c r="AN177" s="70" t="s">
        <v>691</v>
      </c>
      <c r="AO177" s="39"/>
      <c r="AP177" s="70"/>
      <c r="AQ177" s="36" t="s">
        <v>241</v>
      </c>
      <c r="AR177" s="36" t="s">
        <v>229</v>
      </c>
      <c r="AS177" s="32"/>
      <c r="AT177" s="4"/>
      <c r="AU177" s="4"/>
      <c r="AV177" s="4"/>
      <c r="AW177" s="4"/>
      <c r="AX177" s="4"/>
      <c r="AY177" s="4"/>
      <c r="AZ177" s="4"/>
      <c r="BA177" s="4"/>
      <c r="BB177" s="4"/>
      <c r="BC177" s="4"/>
      <c r="BD177" s="4"/>
      <c r="BE177" s="4"/>
      <c r="BF177" s="4"/>
      <c r="BG177" s="4"/>
      <c r="BH177" s="4"/>
      <c r="BI177" s="4"/>
      <c r="BJ177" s="4"/>
      <c r="BK177" s="4"/>
      <c r="BL177" s="4"/>
      <c r="BM177" s="4"/>
    </row>
    <row r="178" spans="1:65">
      <c r="A178" s="32" t="s">
        <v>2376</v>
      </c>
      <c r="B178" s="32" t="s">
        <v>1062</v>
      </c>
      <c r="C178" s="32" t="s">
        <v>2377</v>
      </c>
      <c r="D178" s="32">
        <v>27539</v>
      </c>
      <c r="E178" s="40" t="s">
        <v>2378</v>
      </c>
      <c r="F178" s="34" t="s">
        <v>123</v>
      </c>
      <c r="G178" s="49">
        <v>830073623</v>
      </c>
      <c r="H178" s="114"/>
      <c r="I178" s="32"/>
      <c r="J178" s="32"/>
      <c r="K178" s="32"/>
      <c r="L178" s="114"/>
      <c r="M178" s="32"/>
      <c r="N178" s="32"/>
      <c r="O178" s="32"/>
      <c r="P178" s="114" t="s">
        <v>2379</v>
      </c>
      <c r="Q178" s="36">
        <v>43203</v>
      </c>
      <c r="R178" s="36">
        <v>43227</v>
      </c>
      <c r="S178" s="73">
        <v>43257</v>
      </c>
      <c r="T178" s="32">
        <v>30</v>
      </c>
      <c r="U178" s="67">
        <v>12537445</v>
      </c>
      <c r="V178" s="55"/>
      <c r="W178" s="62">
        <v>480</v>
      </c>
      <c r="X178" s="73">
        <v>43209</v>
      </c>
      <c r="Y178" s="62">
        <v>494</v>
      </c>
      <c r="Z178" s="34" t="s">
        <v>2380</v>
      </c>
      <c r="AA178" s="65">
        <v>0</v>
      </c>
      <c r="AB178" s="34" t="s">
        <v>2381</v>
      </c>
      <c r="AC178" s="70"/>
      <c r="AD178" s="67"/>
      <c r="AE178" s="67"/>
      <c r="AF178" s="67"/>
      <c r="AG178" s="67"/>
      <c r="AH178" s="67"/>
      <c r="AI178" s="67"/>
      <c r="AJ178" s="67"/>
      <c r="AK178" s="67"/>
      <c r="AL178" s="69">
        <f t="shared" si="0"/>
        <v>12537445</v>
      </c>
      <c r="AM178" s="70" t="s">
        <v>2382</v>
      </c>
      <c r="AN178" s="70" t="s">
        <v>1103</v>
      </c>
      <c r="AO178" s="39"/>
      <c r="AP178" s="70"/>
      <c r="AQ178" s="34" t="s">
        <v>241</v>
      </c>
      <c r="AR178" s="34" t="s">
        <v>1066</v>
      </c>
      <c r="AS178" s="32"/>
      <c r="AT178" s="4"/>
      <c r="AU178" s="4"/>
      <c r="AV178" s="4"/>
      <c r="AW178" s="4"/>
      <c r="AX178" s="4"/>
      <c r="AY178" s="4"/>
      <c r="AZ178" s="4"/>
      <c r="BA178" s="4"/>
      <c r="BB178" s="4"/>
      <c r="BC178" s="4"/>
      <c r="BD178" s="4"/>
      <c r="BE178" s="4"/>
      <c r="BF178" s="4"/>
      <c r="BG178" s="4"/>
      <c r="BH178" s="4"/>
      <c r="BI178" s="4"/>
      <c r="BJ178" s="4"/>
      <c r="BK178" s="4"/>
      <c r="BL178" s="4"/>
      <c r="BM178" s="4"/>
    </row>
    <row r="179" spans="1:65">
      <c r="A179" s="48">
        <v>173</v>
      </c>
      <c r="B179" s="48" t="s">
        <v>138</v>
      </c>
      <c r="C179" s="48"/>
      <c r="D179" s="48"/>
      <c r="E179" s="121"/>
      <c r="F179" s="127"/>
      <c r="G179" s="222"/>
      <c r="H179" s="122"/>
      <c r="I179" s="48"/>
      <c r="J179" s="48"/>
      <c r="K179" s="48"/>
      <c r="L179" s="122"/>
      <c r="M179" s="48"/>
      <c r="N179" s="48"/>
      <c r="O179" s="48"/>
      <c r="P179" s="122"/>
      <c r="Q179" s="123"/>
      <c r="R179" s="123"/>
      <c r="S179" s="64"/>
      <c r="T179" s="48"/>
      <c r="U179" s="124"/>
      <c r="V179" s="224"/>
      <c r="W179" s="63"/>
      <c r="X179" s="64"/>
      <c r="Y179" s="63"/>
      <c r="Z179" s="127"/>
      <c r="AA179" s="126"/>
      <c r="AB179" s="127"/>
      <c r="AC179" s="128"/>
      <c r="AD179" s="124"/>
      <c r="AE179" s="124"/>
      <c r="AF179" s="124"/>
      <c r="AG179" s="124"/>
      <c r="AH179" s="124"/>
      <c r="AI179" s="124"/>
      <c r="AJ179" s="124"/>
      <c r="AK179" s="124"/>
      <c r="AL179" s="67">
        <f t="shared" si="0"/>
        <v>0</v>
      </c>
      <c r="AM179" s="128"/>
      <c r="AN179" s="128"/>
      <c r="AO179" s="226"/>
      <c r="AP179" s="128"/>
      <c r="AQ179" s="123"/>
      <c r="AR179" s="123"/>
      <c r="AS179" s="48" t="s">
        <v>138</v>
      </c>
      <c r="AT179" s="4"/>
      <c r="AU179" s="4"/>
      <c r="AV179" s="4"/>
      <c r="AW179" s="4"/>
      <c r="AX179" s="4"/>
      <c r="AY179" s="4"/>
      <c r="AZ179" s="4"/>
      <c r="BA179" s="4"/>
      <c r="BB179" s="4"/>
      <c r="BC179" s="4"/>
      <c r="BD179" s="4"/>
      <c r="BE179" s="4"/>
      <c r="BF179" s="4"/>
      <c r="BG179" s="4"/>
      <c r="BH179" s="4"/>
      <c r="BI179" s="4"/>
      <c r="BJ179" s="4"/>
      <c r="BK179" s="4"/>
      <c r="BL179" s="4"/>
      <c r="BM179" s="4"/>
    </row>
    <row r="180" spans="1:65">
      <c r="A180" s="32" t="s">
        <v>2387</v>
      </c>
      <c r="B180" s="32" t="s">
        <v>2388</v>
      </c>
      <c r="C180" s="32" t="s">
        <v>30</v>
      </c>
      <c r="D180" s="32" t="s">
        <v>2389</v>
      </c>
      <c r="E180" s="40" t="s">
        <v>2390</v>
      </c>
      <c r="F180" s="34" t="s">
        <v>123</v>
      </c>
      <c r="G180" s="34">
        <v>860050247</v>
      </c>
      <c r="H180" s="114"/>
      <c r="I180" s="32"/>
      <c r="J180" s="32"/>
      <c r="K180" s="32"/>
      <c r="L180" s="114"/>
      <c r="M180" s="32"/>
      <c r="N180" s="32"/>
      <c r="O180" s="32"/>
      <c r="P180" s="114" t="s">
        <v>2395</v>
      </c>
      <c r="Q180" s="36">
        <v>43229</v>
      </c>
      <c r="R180" s="36">
        <v>43231</v>
      </c>
      <c r="S180" s="146">
        <v>43641</v>
      </c>
      <c r="T180" s="32">
        <v>270</v>
      </c>
      <c r="U180" s="67">
        <v>518038139</v>
      </c>
      <c r="V180" s="55"/>
      <c r="W180" s="62" t="s">
        <v>2399</v>
      </c>
      <c r="X180" s="229" t="s">
        <v>2400</v>
      </c>
      <c r="Y180" s="62" t="s">
        <v>2406</v>
      </c>
      <c r="Z180" s="34" t="s">
        <v>2407</v>
      </c>
      <c r="AA180" s="65">
        <v>1544</v>
      </c>
      <c r="AB180" s="34" t="s">
        <v>2408</v>
      </c>
      <c r="AC180" s="230" t="s">
        <v>1622</v>
      </c>
      <c r="AD180" s="109" t="s">
        <v>2409</v>
      </c>
      <c r="AE180" s="231" t="s">
        <v>2410</v>
      </c>
      <c r="AF180" s="231" t="s">
        <v>2411</v>
      </c>
      <c r="AG180" s="67">
        <f>243741376+30467673</f>
        <v>274209049</v>
      </c>
      <c r="AH180" s="231" t="s">
        <v>1622</v>
      </c>
      <c r="AI180" s="109" t="s">
        <v>2415</v>
      </c>
      <c r="AJ180" s="89">
        <f>120+15</f>
        <v>135</v>
      </c>
      <c r="AK180" s="89">
        <f>T180+AJ180</f>
        <v>405</v>
      </c>
      <c r="AL180" s="69">
        <f t="shared" si="0"/>
        <v>792247188</v>
      </c>
      <c r="AM180" s="70" t="s">
        <v>2422</v>
      </c>
      <c r="AN180" s="111" t="s">
        <v>1049</v>
      </c>
      <c r="AO180" s="39"/>
      <c r="AP180" s="70"/>
      <c r="AQ180" s="207" t="s">
        <v>228</v>
      </c>
      <c r="AR180" s="36" t="s">
        <v>229</v>
      </c>
      <c r="AS180" s="32"/>
      <c r="AT180" s="4"/>
      <c r="AU180" s="4"/>
      <c r="AV180" s="4"/>
      <c r="AW180" s="4"/>
      <c r="AX180" s="4"/>
      <c r="AY180" s="4"/>
      <c r="AZ180" s="4"/>
      <c r="BA180" s="4"/>
      <c r="BB180" s="4"/>
      <c r="BC180" s="4"/>
      <c r="BD180" s="4"/>
      <c r="BE180" s="4"/>
      <c r="BF180" s="4"/>
      <c r="BG180" s="4"/>
      <c r="BH180" s="4"/>
      <c r="BI180" s="4"/>
      <c r="BJ180" s="4"/>
      <c r="BK180" s="4"/>
      <c r="BL180" s="4"/>
      <c r="BM180" s="4"/>
    </row>
    <row r="181" spans="1:65">
      <c r="A181" s="32" t="s">
        <v>2425</v>
      </c>
      <c r="B181" s="32" t="s">
        <v>1062</v>
      </c>
      <c r="C181" s="32" t="s">
        <v>30</v>
      </c>
      <c r="D181" s="32">
        <v>28348</v>
      </c>
      <c r="E181" s="40" t="s">
        <v>2428</v>
      </c>
      <c r="F181" s="34" t="s">
        <v>123</v>
      </c>
      <c r="G181" s="49" t="s">
        <v>2429</v>
      </c>
      <c r="H181" s="114"/>
      <c r="I181" s="32"/>
      <c r="J181" s="32"/>
      <c r="K181" s="32"/>
      <c r="L181" s="114"/>
      <c r="M181" s="32"/>
      <c r="N181" s="32"/>
      <c r="O181" s="32"/>
      <c r="P181" s="114" t="s">
        <v>2430</v>
      </c>
      <c r="Q181" s="36">
        <v>43235</v>
      </c>
      <c r="R181" s="36">
        <v>43237</v>
      </c>
      <c r="S181" s="146">
        <v>43592</v>
      </c>
      <c r="T181" s="32">
        <v>270</v>
      </c>
      <c r="U181" s="67">
        <v>94499474</v>
      </c>
      <c r="V181" s="55"/>
      <c r="W181" s="62">
        <v>486</v>
      </c>
      <c r="X181" s="232">
        <v>43235</v>
      </c>
      <c r="Y181" s="62">
        <v>505</v>
      </c>
      <c r="Z181" s="34" t="s">
        <v>2435</v>
      </c>
      <c r="AA181" s="65">
        <v>0</v>
      </c>
      <c r="AB181" s="34" t="s">
        <v>1723</v>
      </c>
      <c r="AC181" s="87" t="s">
        <v>1622</v>
      </c>
      <c r="AD181" s="32" t="s">
        <v>2436</v>
      </c>
      <c r="AE181" s="89" t="s">
        <v>2437</v>
      </c>
      <c r="AF181" s="89" t="s">
        <v>2438</v>
      </c>
      <c r="AG181" s="67">
        <f>7035588+27256003+27256003</f>
        <v>61547594</v>
      </c>
      <c r="AH181" s="89" t="s">
        <v>1622</v>
      </c>
      <c r="AI181" s="214">
        <v>43503</v>
      </c>
      <c r="AJ181" s="89" t="s">
        <v>2439</v>
      </c>
      <c r="AK181" s="89">
        <f>330+60</f>
        <v>390</v>
      </c>
      <c r="AL181" s="69">
        <f t="shared" si="0"/>
        <v>156047068</v>
      </c>
      <c r="AM181" s="70" t="s">
        <v>2443</v>
      </c>
      <c r="AN181" s="111" t="s">
        <v>2444</v>
      </c>
      <c r="AO181" s="39"/>
      <c r="AP181" s="70"/>
      <c r="AQ181" s="233" t="s">
        <v>241</v>
      </c>
      <c r="AR181" s="36" t="s">
        <v>1066</v>
      </c>
      <c r="AS181" s="32"/>
      <c r="AT181" s="4"/>
      <c r="AU181" s="4"/>
      <c r="AV181" s="4"/>
      <c r="AW181" s="4"/>
      <c r="AX181" s="4"/>
      <c r="AY181" s="4"/>
      <c r="AZ181" s="4"/>
      <c r="BA181" s="4"/>
      <c r="BB181" s="4"/>
      <c r="BC181" s="4"/>
      <c r="BD181" s="4"/>
      <c r="BE181" s="4"/>
      <c r="BF181" s="4"/>
      <c r="BG181" s="4"/>
      <c r="BH181" s="4"/>
      <c r="BI181" s="4"/>
      <c r="BJ181" s="4"/>
      <c r="BK181" s="4"/>
      <c r="BL181" s="4"/>
      <c r="BM181" s="4"/>
    </row>
    <row r="182" spans="1:65">
      <c r="A182" s="74">
        <v>176</v>
      </c>
      <c r="B182" s="74"/>
      <c r="C182" s="74" t="s">
        <v>2448</v>
      </c>
      <c r="D182" s="74" t="s">
        <v>2448</v>
      </c>
      <c r="E182" s="79" t="s">
        <v>2449</v>
      </c>
      <c r="F182" s="77"/>
      <c r="G182" s="93"/>
      <c r="H182" s="234"/>
      <c r="I182" s="74"/>
      <c r="J182" s="74"/>
      <c r="K182" s="74"/>
      <c r="L182" s="234"/>
      <c r="M182" s="74"/>
      <c r="N182" s="74"/>
      <c r="O182" s="74"/>
      <c r="P182" s="234"/>
      <c r="Q182" s="80"/>
      <c r="R182" s="80"/>
      <c r="S182" s="97"/>
      <c r="T182" s="74"/>
      <c r="U182" s="99"/>
      <c r="V182" s="95"/>
      <c r="W182" s="96"/>
      <c r="X182" s="97"/>
      <c r="Y182" s="96"/>
      <c r="Z182" s="77"/>
      <c r="AA182" s="98"/>
      <c r="AB182" s="77"/>
      <c r="AC182" s="100"/>
      <c r="AD182" s="99"/>
      <c r="AE182" s="99"/>
      <c r="AF182" s="99"/>
      <c r="AG182" s="99"/>
      <c r="AH182" s="99"/>
      <c r="AI182" s="99"/>
      <c r="AJ182" s="99"/>
      <c r="AK182" s="99"/>
      <c r="AL182" s="67">
        <f t="shared" si="0"/>
        <v>0</v>
      </c>
      <c r="AM182" s="100"/>
      <c r="AN182" s="100"/>
      <c r="AO182" s="76"/>
      <c r="AP182" s="100"/>
      <c r="AQ182" s="77" t="s">
        <v>2463</v>
      </c>
      <c r="AR182" s="77" t="s">
        <v>229</v>
      </c>
      <c r="AS182" s="74" t="s">
        <v>2448</v>
      </c>
      <c r="AT182" s="4"/>
      <c r="AU182" s="4"/>
      <c r="AV182" s="4"/>
      <c r="AW182" s="4"/>
      <c r="AX182" s="4"/>
      <c r="AY182" s="4"/>
      <c r="AZ182" s="4"/>
      <c r="BA182" s="4"/>
      <c r="BB182" s="4"/>
      <c r="BC182" s="4"/>
      <c r="BD182" s="4"/>
      <c r="BE182" s="4"/>
      <c r="BF182" s="4"/>
      <c r="BG182" s="4"/>
      <c r="BH182" s="4"/>
      <c r="BI182" s="4"/>
      <c r="BJ182" s="4"/>
      <c r="BK182" s="4"/>
      <c r="BL182" s="4"/>
      <c r="BM182" s="4"/>
    </row>
    <row r="183" spans="1:65">
      <c r="A183" s="32" t="s">
        <v>2465</v>
      </c>
      <c r="B183" s="32" t="s">
        <v>116</v>
      </c>
      <c r="C183" s="32" t="s">
        <v>2467</v>
      </c>
      <c r="D183" s="32" t="s">
        <v>2469</v>
      </c>
      <c r="E183" s="40" t="s">
        <v>2471</v>
      </c>
      <c r="F183" s="34" t="s">
        <v>123</v>
      </c>
      <c r="G183" s="49" t="s">
        <v>2473</v>
      </c>
      <c r="H183" s="114"/>
      <c r="I183" s="32"/>
      <c r="J183" s="32"/>
      <c r="K183" s="32"/>
      <c r="L183" s="114"/>
      <c r="M183" s="32"/>
      <c r="N183" s="32"/>
      <c r="O183" s="32"/>
      <c r="P183" s="114" t="s">
        <v>2475</v>
      </c>
      <c r="Q183" s="36">
        <v>43292</v>
      </c>
      <c r="R183" s="36">
        <v>43299</v>
      </c>
      <c r="S183" s="36">
        <v>43390</v>
      </c>
      <c r="T183" s="32">
        <v>90</v>
      </c>
      <c r="U183" s="67">
        <v>182300624</v>
      </c>
      <c r="V183" s="55"/>
      <c r="W183" s="62">
        <v>513</v>
      </c>
      <c r="X183" s="232">
        <v>43298</v>
      </c>
      <c r="Y183" s="62">
        <v>509</v>
      </c>
      <c r="Z183" s="34" t="s">
        <v>2168</v>
      </c>
      <c r="AA183" s="65">
        <v>1549</v>
      </c>
      <c r="AB183" s="34" t="s">
        <v>182</v>
      </c>
      <c r="AC183" s="70"/>
      <c r="AD183" s="67"/>
      <c r="AE183" s="67"/>
      <c r="AF183" s="67"/>
      <c r="AG183" s="67"/>
      <c r="AH183" s="67"/>
      <c r="AI183" s="67"/>
      <c r="AJ183" s="67"/>
      <c r="AK183" s="67"/>
      <c r="AL183" s="69">
        <f t="shared" si="0"/>
        <v>182300624</v>
      </c>
      <c r="AM183" s="70" t="s">
        <v>2477</v>
      </c>
      <c r="AN183" s="70" t="s">
        <v>1103</v>
      </c>
      <c r="AO183" s="39"/>
      <c r="AP183" s="70"/>
      <c r="AQ183" s="34" t="s">
        <v>241</v>
      </c>
      <c r="AR183" s="34" t="s">
        <v>229</v>
      </c>
      <c r="AS183" s="32"/>
      <c r="AT183" s="4"/>
      <c r="AU183" s="4"/>
      <c r="AV183" s="4"/>
      <c r="AW183" s="4"/>
      <c r="AX183" s="4"/>
      <c r="AY183" s="4"/>
      <c r="AZ183" s="4"/>
      <c r="BA183" s="4"/>
      <c r="BB183" s="4"/>
      <c r="BC183" s="4"/>
      <c r="BD183" s="4"/>
      <c r="BE183" s="4"/>
      <c r="BF183" s="4"/>
      <c r="BG183" s="4"/>
      <c r="BH183" s="4"/>
      <c r="BI183" s="4"/>
      <c r="BJ183" s="4"/>
      <c r="BK183" s="4"/>
      <c r="BL183" s="4"/>
      <c r="BM183" s="4"/>
    </row>
    <row r="184" spans="1:65">
      <c r="A184" s="32" t="s">
        <v>2488</v>
      </c>
      <c r="B184" s="32" t="s">
        <v>2326</v>
      </c>
      <c r="C184" s="32" t="s">
        <v>30</v>
      </c>
      <c r="D184" s="32" t="s">
        <v>2490</v>
      </c>
      <c r="E184" s="40" t="s">
        <v>2491</v>
      </c>
      <c r="F184" s="34" t="s">
        <v>273</v>
      </c>
      <c r="G184" s="49">
        <v>80222117</v>
      </c>
      <c r="H184" s="114"/>
      <c r="I184" s="32"/>
      <c r="J184" s="32"/>
      <c r="K184" s="32"/>
      <c r="L184" s="114"/>
      <c r="M184" s="32"/>
      <c r="N184" s="32"/>
      <c r="O184" s="32"/>
      <c r="P184" s="114" t="s">
        <v>2493</v>
      </c>
      <c r="Q184" s="36">
        <v>43242</v>
      </c>
      <c r="R184" s="36">
        <v>43244</v>
      </c>
      <c r="S184" s="73">
        <v>43274</v>
      </c>
      <c r="T184" s="32">
        <v>30</v>
      </c>
      <c r="U184" s="67">
        <v>17942500</v>
      </c>
      <c r="V184" s="55"/>
      <c r="W184" s="62">
        <v>493</v>
      </c>
      <c r="X184" s="235">
        <v>43244</v>
      </c>
      <c r="Y184" s="62">
        <v>508</v>
      </c>
      <c r="Z184" s="34" t="s">
        <v>2498</v>
      </c>
      <c r="AA184" s="65">
        <v>1550</v>
      </c>
      <c r="AB184" s="34" t="s">
        <v>2342</v>
      </c>
      <c r="AC184" s="70"/>
      <c r="AD184" s="67"/>
      <c r="AE184" s="67"/>
      <c r="AF184" s="67"/>
      <c r="AG184" s="67"/>
      <c r="AH184" s="67"/>
      <c r="AI184" s="67"/>
      <c r="AJ184" s="67"/>
      <c r="AK184" s="67"/>
      <c r="AL184" s="69">
        <f t="shared" si="0"/>
        <v>17942500</v>
      </c>
      <c r="AM184" s="70" t="s">
        <v>2347</v>
      </c>
      <c r="AN184" s="70" t="s">
        <v>393</v>
      </c>
      <c r="AO184" s="39"/>
      <c r="AP184" s="70"/>
      <c r="AQ184" s="34" t="s">
        <v>241</v>
      </c>
      <c r="AR184" s="34" t="s">
        <v>229</v>
      </c>
      <c r="AS184" s="32"/>
      <c r="AT184" s="4"/>
      <c r="AU184" s="4"/>
      <c r="AV184" s="4"/>
      <c r="AW184" s="4"/>
      <c r="AX184" s="4"/>
      <c r="AY184" s="4"/>
      <c r="AZ184" s="4"/>
      <c r="BA184" s="4"/>
      <c r="BB184" s="4"/>
      <c r="BC184" s="4"/>
      <c r="BD184" s="4"/>
      <c r="BE184" s="4"/>
      <c r="BF184" s="4"/>
      <c r="BG184" s="4"/>
      <c r="BH184" s="4"/>
      <c r="BI184" s="4"/>
      <c r="BJ184" s="4"/>
      <c r="BK184" s="4"/>
      <c r="BL184" s="4"/>
      <c r="BM184" s="4"/>
    </row>
    <row r="185" spans="1:65">
      <c r="A185" s="74">
        <v>179</v>
      </c>
      <c r="B185" s="74"/>
      <c r="C185" s="74" t="s">
        <v>2448</v>
      </c>
      <c r="D185" s="74" t="s">
        <v>2448</v>
      </c>
      <c r="E185" s="234" t="s">
        <v>2510</v>
      </c>
      <c r="F185" s="77"/>
      <c r="G185" s="93"/>
      <c r="H185" s="234"/>
      <c r="I185" s="74"/>
      <c r="J185" s="74"/>
      <c r="K185" s="74"/>
      <c r="L185" s="234"/>
      <c r="M185" s="74"/>
      <c r="N185" s="74"/>
      <c r="O185" s="74"/>
      <c r="P185" s="234"/>
      <c r="Q185" s="80"/>
      <c r="R185" s="80"/>
      <c r="S185" s="97"/>
      <c r="T185" s="74"/>
      <c r="U185" s="99"/>
      <c r="V185" s="95"/>
      <c r="W185" s="96"/>
      <c r="X185" s="97"/>
      <c r="Y185" s="96"/>
      <c r="Z185" s="77"/>
      <c r="AA185" s="98"/>
      <c r="AB185" s="77"/>
      <c r="AC185" s="100"/>
      <c r="AD185" s="99"/>
      <c r="AE185" s="99"/>
      <c r="AF185" s="99"/>
      <c r="AG185" s="99"/>
      <c r="AH185" s="99"/>
      <c r="AI185" s="99"/>
      <c r="AJ185" s="99"/>
      <c r="AK185" s="99"/>
      <c r="AL185" s="67">
        <f t="shared" si="0"/>
        <v>0</v>
      </c>
      <c r="AM185" s="100"/>
      <c r="AN185" s="100"/>
      <c r="AO185" s="76"/>
      <c r="AP185" s="100"/>
      <c r="AQ185" s="77" t="s">
        <v>2463</v>
      </c>
      <c r="AR185" s="77" t="s">
        <v>229</v>
      </c>
      <c r="AS185" s="74" t="s">
        <v>2448</v>
      </c>
      <c r="AT185" s="4"/>
      <c r="AU185" s="4"/>
      <c r="AV185" s="4"/>
      <c r="AW185" s="4"/>
      <c r="AX185" s="4"/>
      <c r="AY185" s="4"/>
      <c r="AZ185" s="4"/>
      <c r="BA185" s="4"/>
      <c r="BB185" s="4"/>
      <c r="BC185" s="4"/>
      <c r="BD185" s="4"/>
      <c r="BE185" s="4"/>
      <c r="BF185" s="4"/>
      <c r="BG185" s="4"/>
      <c r="BH185" s="4"/>
      <c r="BI185" s="4"/>
      <c r="BJ185" s="4"/>
      <c r="BK185" s="4"/>
      <c r="BL185" s="4"/>
      <c r="BM185" s="4"/>
    </row>
    <row r="186" spans="1:65">
      <c r="A186" s="32" t="s">
        <v>2513</v>
      </c>
      <c r="B186" s="32" t="s">
        <v>1062</v>
      </c>
      <c r="C186" s="32" t="s">
        <v>1936</v>
      </c>
      <c r="D186" s="32">
        <v>28598</v>
      </c>
      <c r="E186" s="40" t="s">
        <v>2516</v>
      </c>
      <c r="F186" s="34" t="s">
        <v>123</v>
      </c>
      <c r="G186" s="49" t="s">
        <v>2517</v>
      </c>
      <c r="H186" s="114"/>
      <c r="I186" s="32"/>
      <c r="J186" s="32"/>
      <c r="K186" s="32"/>
      <c r="L186" s="114"/>
      <c r="M186" s="32"/>
      <c r="N186" s="32"/>
      <c r="O186" s="32"/>
      <c r="P186" s="114" t="s">
        <v>2521</v>
      </c>
      <c r="Q186" s="36">
        <v>43242</v>
      </c>
      <c r="R186" s="36">
        <v>43266</v>
      </c>
      <c r="S186" s="146">
        <v>43813</v>
      </c>
      <c r="T186" s="32">
        <v>360</v>
      </c>
      <c r="U186" s="67">
        <v>38012560</v>
      </c>
      <c r="V186" s="55"/>
      <c r="W186" s="62">
        <v>494</v>
      </c>
      <c r="X186" s="232">
        <v>43252</v>
      </c>
      <c r="Y186" s="62">
        <v>494</v>
      </c>
      <c r="Z186" s="34" t="s">
        <v>2380</v>
      </c>
      <c r="AA186" s="65">
        <v>0</v>
      </c>
      <c r="AB186" s="34" t="s">
        <v>2381</v>
      </c>
      <c r="AC186" s="70"/>
      <c r="AD186" s="67"/>
      <c r="AE186" s="67"/>
      <c r="AF186" s="67"/>
      <c r="AG186" s="67"/>
      <c r="AH186" s="67"/>
      <c r="AI186" s="67"/>
      <c r="AJ186" s="67"/>
      <c r="AK186" s="67"/>
      <c r="AL186" s="69">
        <f t="shared" si="0"/>
        <v>38012560</v>
      </c>
      <c r="AM186" s="70" t="s">
        <v>2527</v>
      </c>
      <c r="AN186" s="70" t="s">
        <v>1103</v>
      </c>
      <c r="AO186" s="39"/>
      <c r="AP186" s="70"/>
      <c r="AQ186" s="207" t="s">
        <v>228</v>
      </c>
      <c r="AR186" s="34" t="s">
        <v>1066</v>
      </c>
      <c r="AS186" s="32"/>
      <c r="AT186" s="4"/>
      <c r="AU186" s="4"/>
      <c r="AV186" s="4"/>
      <c r="AW186" s="4"/>
      <c r="AX186" s="4"/>
      <c r="AY186" s="4"/>
      <c r="AZ186" s="4"/>
      <c r="BA186" s="4"/>
      <c r="BB186" s="4"/>
      <c r="BC186" s="4"/>
      <c r="BD186" s="4"/>
      <c r="BE186" s="4"/>
      <c r="BF186" s="4"/>
      <c r="BG186" s="4"/>
      <c r="BH186" s="4"/>
      <c r="BI186" s="4"/>
      <c r="BJ186" s="4"/>
      <c r="BK186" s="4"/>
      <c r="BL186" s="4"/>
      <c r="BM186" s="4"/>
    </row>
    <row r="187" spans="1:65">
      <c r="A187" s="32" t="s">
        <v>2528</v>
      </c>
      <c r="B187" s="32" t="s">
        <v>2326</v>
      </c>
      <c r="C187" s="32" t="s">
        <v>30</v>
      </c>
      <c r="D187" s="32" t="s">
        <v>2530</v>
      </c>
      <c r="E187" s="40" t="s">
        <v>2491</v>
      </c>
      <c r="F187" s="34" t="s">
        <v>273</v>
      </c>
      <c r="G187" s="49">
        <v>80222117</v>
      </c>
      <c r="H187" s="114"/>
      <c r="I187" s="32"/>
      <c r="J187" s="32"/>
      <c r="K187" s="32"/>
      <c r="L187" s="114"/>
      <c r="M187" s="32"/>
      <c r="N187" s="32"/>
      <c r="O187" s="32"/>
      <c r="P187" s="114" t="s">
        <v>2532</v>
      </c>
      <c r="Q187" s="36">
        <v>43256</v>
      </c>
      <c r="R187" s="36">
        <v>43263</v>
      </c>
      <c r="S187" s="73">
        <v>43354</v>
      </c>
      <c r="T187" s="32">
        <v>30</v>
      </c>
      <c r="U187" s="67">
        <v>18908500</v>
      </c>
      <c r="V187" s="55"/>
      <c r="W187" s="62">
        <v>496</v>
      </c>
      <c r="X187" s="232">
        <v>43258</v>
      </c>
      <c r="Y187" s="62">
        <v>518</v>
      </c>
      <c r="Z187" s="34" t="s">
        <v>2536</v>
      </c>
      <c r="AA187" s="65">
        <v>1540</v>
      </c>
      <c r="AB187" s="34" t="s">
        <v>2538</v>
      </c>
      <c r="AC187" s="70"/>
      <c r="AD187" s="67"/>
      <c r="AE187" s="67"/>
      <c r="AF187" s="67"/>
      <c r="AG187" s="67"/>
      <c r="AH187" s="67"/>
      <c r="AI187" s="67"/>
      <c r="AJ187" s="67"/>
      <c r="AK187" s="67"/>
      <c r="AL187" s="69">
        <f t="shared" si="0"/>
        <v>18908500</v>
      </c>
      <c r="AM187" s="70" t="s">
        <v>2347</v>
      </c>
      <c r="AN187" s="70" t="s">
        <v>2166</v>
      </c>
      <c r="AO187" s="39"/>
      <c r="AP187" s="70"/>
      <c r="AQ187" s="34" t="s">
        <v>241</v>
      </c>
      <c r="AR187" s="34" t="s">
        <v>229</v>
      </c>
      <c r="AS187" s="32" t="s">
        <v>2544</v>
      </c>
      <c r="AT187" s="4"/>
      <c r="AU187" s="4"/>
      <c r="AV187" s="4"/>
      <c r="AW187" s="4"/>
      <c r="AX187" s="4"/>
      <c r="AY187" s="4"/>
      <c r="AZ187" s="4"/>
      <c r="BA187" s="4"/>
      <c r="BB187" s="4"/>
      <c r="BC187" s="4"/>
      <c r="BD187" s="4"/>
      <c r="BE187" s="4"/>
      <c r="BF187" s="4"/>
      <c r="BG187" s="4"/>
      <c r="BH187" s="4"/>
      <c r="BI187" s="4"/>
      <c r="BJ187" s="4"/>
      <c r="BK187" s="4"/>
      <c r="BL187" s="4"/>
      <c r="BM187" s="4"/>
    </row>
    <row r="188" spans="1:65">
      <c r="A188" s="48" t="s">
        <v>2545</v>
      </c>
      <c r="B188" s="48" t="s">
        <v>138</v>
      </c>
      <c r="C188" s="48"/>
      <c r="D188" s="48"/>
      <c r="E188" s="121"/>
      <c r="F188" s="48"/>
      <c r="G188" s="48"/>
      <c r="H188" s="122"/>
      <c r="I188" s="48"/>
      <c r="J188" s="48"/>
      <c r="K188" s="48"/>
      <c r="L188" s="122"/>
      <c r="M188" s="48"/>
      <c r="N188" s="48"/>
      <c r="O188" s="48"/>
      <c r="P188" s="122"/>
      <c r="Q188" s="123"/>
      <c r="R188" s="123"/>
      <c r="S188" s="64"/>
      <c r="T188" s="48"/>
      <c r="U188" s="124"/>
      <c r="V188" s="124"/>
      <c r="W188" s="63"/>
      <c r="X188" s="64"/>
      <c r="Y188" s="63"/>
      <c r="Z188" s="125"/>
      <c r="AA188" s="126"/>
      <c r="AB188" s="127"/>
      <c r="AC188" s="128"/>
      <c r="AD188" s="124"/>
      <c r="AE188" s="124"/>
      <c r="AF188" s="124"/>
      <c r="AG188" s="124"/>
      <c r="AH188" s="124"/>
      <c r="AI188" s="124"/>
      <c r="AJ188" s="124"/>
      <c r="AK188" s="124"/>
      <c r="AL188" s="67">
        <f t="shared" si="0"/>
        <v>0</v>
      </c>
      <c r="AM188" s="51"/>
      <c r="AN188" s="51"/>
      <c r="AO188" s="51"/>
      <c r="AP188" s="51"/>
      <c r="AQ188" s="123"/>
      <c r="AR188" s="123"/>
      <c r="AS188" s="48" t="s">
        <v>138</v>
      </c>
      <c r="AT188" s="4"/>
      <c r="AU188" s="4"/>
      <c r="AV188" s="4"/>
      <c r="AW188" s="4"/>
      <c r="AX188" s="4"/>
      <c r="AY188" s="4"/>
      <c r="AZ188" s="4"/>
      <c r="BA188" s="4"/>
      <c r="BB188" s="4"/>
      <c r="BC188" s="4"/>
      <c r="BD188" s="4"/>
      <c r="BE188" s="4"/>
      <c r="BF188" s="4"/>
      <c r="BG188" s="4"/>
      <c r="BH188" s="4"/>
      <c r="BI188" s="4"/>
      <c r="BJ188" s="4"/>
      <c r="BK188" s="4"/>
      <c r="BL188" s="4"/>
      <c r="BM188" s="4"/>
    </row>
    <row r="189" spans="1:65">
      <c r="A189" s="32" t="s">
        <v>2552</v>
      </c>
      <c r="B189" s="32" t="s">
        <v>2326</v>
      </c>
      <c r="C189" s="32" t="s">
        <v>30</v>
      </c>
      <c r="D189" s="32" t="s">
        <v>2553</v>
      </c>
      <c r="E189" s="40" t="s">
        <v>2554</v>
      </c>
      <c r="F189" s="34" t="s">
        <v>123</v>
      </c>
      <c r="G189" s="49" t="s">
        <v>2555</v>
      </c>
      <c r="H189" s="114"/>
      <c r="I189" s="32"/>
      <c r="J189" s="32"/>
      <c r="K189" s="32"/>
      <c r="L189" s="114"/>
      <c r="M189" s="32"/>
      <c r="N189" s="32"/>
      <c r="O189" s="32"/>
      <c r="P189" s="114" t="s">
        <v>2556</v>
      </c>
      <c r="Q189" s="36">
        <v>43264</v>
      </c>
      <c r="R189" s="36">
        <v>43266</v>
      </c>
      <c r="S189" s="146">
        <v>43812</v>
      </c>
      <c r="T189" s="32">
        <v>360</v>
      </c>
      <c r="U189" s="67">
        <v>10615200</v>
      </c>
      <c r="V189" s="55"/>
      <c r="W189" s="62">
        <v>500</v>
      </c>
      <c r="X189" s="232">
        <v>43265</v>
      </c>
      <c r="Y189" s="62">
        <v>519</v>
      </c>
      <c r="Z189" s="34" t="s">
        <v>2557</v>
      </c>
      <c r="AA189" s="65">
        <v>0</v>
      </c>
      <c r="AB189" s="34" t="s">
        <v>2381</v>
      </c>
      <c r="AC189" s="230" t="s">
        <v>498</v>
      </c>
      <c r="AD189" s="232">
        <v>43265</v>
      </c>
      <c r="AE189" s="231" t="s">
        <v>2559</v>
      </c>
      <c r="AF189" s="231" t="s">
        <v>2111</v>
      </c>
      <c r="AG189" s="237">
        <v>5307600</v>
      </c>
      <c r="AH189" s="231" t="s">
        <v>498</v>
      </c>
      <c r="AI189" s="232">
        <v>43265</v>
      </c>
      <c r="AJ189" s="231" t="s">
        <v>2564</v>
      </c>
      <c r="AK189" s="231" t="s">
        <v>2565</v>
      </c>
      <c r="AL189" s="69">
        <f t="shared" si="0"/>
        <v>15922800</v>
      </c>
      <c r="AM189" s="70" t="s">
        <v>2347</v>
      </c>
      <c r="AN189" s="70" t="s">
        <v>1103</v>
      </c>
      <c r="AO189" s="39"/>
      <c r="AP189" s="70"/>
      <c r="AQ189" s="207" t="s">
        <v>228</v>
      </c>
      <c r="AR189" s="34" t="s">
        <v>229</v>
      </c>
      <c r="AS189" s="32"/>
      <c r="AT189" s="4"/>
      <c r="AU189" s="4"/>
      <c r="AV189" s="4"/>
      <c r="AW189" s="4"/>
      <c r="AX189" s="4"/>
      <c r="AY189" s="4"/>
      <c r="AZ189" s="4"/>
      <c r="BA189" s="4"/>
      <c r="BB189" s="4"/>
      <c r="BC189" s="4"/>
      <c r="BD189" s="4"/>
      <c r="BE189" s="4"/>
      <c r="BF189" s="4"/>
      <c r="BG189" s="4"/>
      <c r="BH189" s="4"/>
      <c r="BI189" s="4"/>
      <c r="BJ189" s="4"/>
      <c r="BK189" s="4"/>
      <c r="BL189" s="4"/>
      <c r="BM189" s="4"/>
    </row>
    <row r="190" spans="1:65">
      <c r="A190" s="32" t="s">
        <v>2569</v>
      </c>
      <c r="B190" s="32" t="s">
        <v>2570</v>
      </c>
      <c r="C190" s="32" t="s">
        <v>2467</v>
      </c>
      <c r="D190" s="32" t="s">
        <v>2571</v>
      </c>
      <c r="E190" s="40" t="s">
        <v>2572</v>
      </c>
      <c r="F190" s="34" t="s">
        <v>123</v>
      </c>
      <c r="G190" s="49" t="s">
        <v>2573</v>
      </c>
      <c r="H190" s="114"/>
      <c r="I190" s="32"/>
      <c r="J190" s="32"/>
      <c r="K190" s="32"/>
      <c r="L190" s="114"/>
      <c r="M190" s="32"/>
      <c r="N190" s="32"/>
      <c r="O190" s="32"/>
      <c r="P190" s="114" t="s">
        <v>2574</v>
      </c>
      <c r="Q190" s="36">
        <v>43280</v>
      </c>
      <c r="R190" s="36">
        <v>43290</v>
      </c>
      <c r="S190" s="73">
        <v>43381</v>
      </c>
      <c r="T190" s="32">
        <v>90</v>
      </c>
      <c r="U190" s="67">
        <v>49377936</v>
      </c>
      <c r="V190" s="55"/>
      <c r="W190" s="62">
        <v>508</v>
      </c>
      <c r="X190" s="232">
        <v>43287</v>
      </c>
      <c r="Y190" s="62">
        <v>510</v>
      </c>
      <c r="Z190" s="34" t="s">
        <v>2536</v>
      </c>
      <c r="AA190" s="65">
        <v>1540</v>
      </c>
      <c r="AB190" s="34" t="s">
        <v>2538</v>
      </c>
      <c r="AC190" s="70"/>
      <c r="AD190" s="67"/>
      <c r="AE190" s="67"/>
      <c r="AF190" s="67"/>
      <c r="AG190" s="67"/>
      <c r="AH190" s="67"/>
      <c r="AI190" s="67"/>
      <c r="AJ190" s="67"/>
      <c r="AK190" s="67"/>
      <c r="AL190" s="69">
        <f t="shared" si="0"/>
        <v>49377936</v>
      </c>
      <c r="AM190" s="70" t="s">
        <v>2477</v>
      </c>
      <c r="AN190" s="70" t="s">
        <v>2166</v>
      </c>
      <c r="AO190" s="39"/>
      <c r="AP190" s="70"/>
      <c r="AQ190" s="34" t="s">
        <v>241</v>
      </c>
      <c r="AR190" s="34" t="s">
        <v>229</v>
      </c>
      <c r="AS190" s="32"/>
      <c r="AT190" s="4"/>
      <c r="AU190" s="4"/>
      <c r="AV190" s="4"/>
      <c r="AW190" s="4"/>
      <c r="AX190" s="4"/>
      <c r="AY190" s="4"/>
      <c r="AZ190" s="4"/>
      <c r="BA190" s="4"/>
      <c r="BB190" s="4"/>
      <c r="BC190" s="4"/>
      <c r="BD190" s="4"/>
      <c r="BE190" s="4"/>
      <c r="BF190" s="4"/>
      <c r="BG190" s="4"/>
      <c r="BH190" s="4"/>
      <c r="BI190" s="4"/>
      <c r="BJ190" s="4"/>
      <c r="BK190" s="4"/>
      <c r="BL190" s="4"/>
      <c r="BM190" s="4"/>
    </row>
    <row r="191" spans="1:65">
      <c r="A191" s="32" t="s">
        <v>2584</v>
      </c>
      <c r="B191" s="32" t="s">
        <v>2326</v>
      </c>
      <c r="C191" s="32" t="s">
        <v>2467</v>
      </c>
      <c r="D191" s="32" t="s">
        <v>2587</v>
      </c>
      <c r="E191" s="40" t="s">
        <v>2588</v>
      </c>
      <c r="F191" s="34" t="s">
        <v>123</v>
      </c>
      <c r="G191" s="49" t="s">
        <v>2589</v>
      </c>
      <c r="H191" s="114"/>
      <c r="I191" s="32"/>
      <c r="J191" s="32"/>
      <c r="K191" s="32"/>
      <c r="L191" s="114"/>
      <c r="M191" s="32"/>
      <c r="N191" s="32"/>
      <c r="O191" s="32"/>
      <c r="P191" s="114" t="s">
        <v>2592</v>
      </c>
      <c r="Q191" s="36">
        <v>43264</v>
      </c>
      <c r="R191" s="36">
        <v>43285</v>
      </c>
      <c r="S191" s="73">
        <v>43315</v>
      </c>
      <c r="T191" s="32">
        <v>30</v>
      </c>
      <c r="U191" s="67">
        <v>5145030</v>
      </c>
      <c r="V191" s="55"/>
      <c r="W191" s="62">
        <v>502</v>
      </c>
      <c r="X191" s="232">
        <v>43266</v>
      </c>
      <c r="Y191" s="62">
        <v>521</v>
      </c>
      <c r="Z191" s="34" t="s">
        <v>2593</v>
      </c>
      <c r="AA191" s="65">
        <v>0</v>
      </c>
      <c r="AB191" s="34" t="s">
        <v>2594</v>
      </c>
      <c r="AC191" s="70"/>
      <c r="AD191" s="67"/>
      <c r="AE191" s="67"/>
      <c r="AF191" s="67"/>
      <c r="AG191" s="67"/>
      <c r="AH191" s="67"/>
      <c r="AI191" s="67"/>
      <c r="AJ191" s="67"/>
      <c r="AK191" s="67"/>
      <c r="AL191" s="69">
        <f t="shared" si="0"/>
        <v>5145030</v>
      </c>
      <c r="AM191" s="70" t="s">
        <v>2477</v>
      </c>
      <c r="AN191" s="70" t="s">
        <v>1563</v>
      </c>
      <c r="AO191" s="39"/>
      <c r="AP191" s="70"/>
      <c r="AQ191" s="34" t="s">
        <v>241</v>
      </c>
      <c r="AR191" s="34" t="s">
        <v>229</v>
      </c>
      <c r="AS191" s="32"/>
      <c r="AT191" s="4"/>
      <c r="AU191" s="4"/>
      <c r="AV191" s="4"/>
      <c r="AW191" s="4"/>
      <c r="AX191" s="4"/>
      <c r="AY191" s="4"/>
      <c r="AZ191" s="4"/>
      <c r="BA191" s="4"/>
      <c r="BB191" s="4"/>
      <c r="BC191" s="4"/>
      <c r="BD191" s="4"/>
      <c r="BE191" s="4"/>
      <c r="BF191" s="4"/>
      <c r="BG191" s="4"/>
      <c r="BH191" s="4"/>
      <c r="BI191" s="4"/>
      <c r="BJ191" s="4"/>
      <c r="BK191" s="4"/>
      <c r="BL191" s="4"/>
      <c r="BM191" s="4"/>
    </row>
    <row r="192" spans="1:65">
      <c r="A192" s="32" t="s">
        <v>2598</v>
      </c>
      <c r="B192" s="32" t="s">
        <v>1440</v>
      </c>
      <c r="C192" s="32" t="s">
        <v>2123</v>
      </c>
      <c r="D192" s="32" t="s">
        <v>2600</v>
      </c>
      <c r="E192" s="40" t="s">
        <v>2601</v>
      </c>
      <c r="F192" s="34" t="s">
        <v>123</v>
      </c>
      <c r="G192" s="49">
        <v>8220072397</v>
      </c>
      <c r="H192" s="114"/>
      <c r="I192" s="32"/>
      <c r="J192" s="32"/>
      <c r="K192" s="32"/>
      <c r="L192" s="114"/>
      <c r="M192" s="32"/>
      <c r="N192" s="32"/>
      <c r="O192" s="32"/>
      <c r="P192" s="114" t="s">
        <v>2603</v>
      </c>
      <c r="Q192" s="36">
        <v>43300</v>
      </c>
      <c r="R192" s="36">
        <v>43307</v>
      </c>
      <c r="S192" s="36">
        <v>43702</v>
      </c>
      <c r="T192" s="32">
        <v>390</v>
      </c>
      <c r="U192" s="67">
        <v>504229145</v>
      </c>
      <c r="V192" s="55"/>
      <c r="W192" s="62">
        <v>522</v>
      </c>
      <c r="X192" s="232">
        <v>43277</v>
      </c>
      <c r="Y192" s="62">
        <v>520</v>
      </c>
      <c r="Z192" s="34" t="s">
        <v>2607</v>
      </c>
      <c r="AA192" s="65">
        <v>1543</v>
      </c>
      <c r="AB192" s="65" t="s">
        <v>2089</v>
      </c>
      <c r="AC192" s="70"/>
      <c r="AD192" s="67"/>
      <c r="AE192" s="67"/>
      <c r="AF192" s="67"/>
      <c r="AG192" s="67"/>
      <c r="AH192" s="67"/>
      <c r="AI192" s="67"/>
      <c r="AJ192" s="67"/>
      <c r="AK192" s="67"/>
      <c r="AL192" s="69">
        <f t="shared" si="0"/>
        <v>504229145</v>
      </c>
      <c r="AM192" s="70" t="s">
        <v>2143</v>
      </c>
      <c r="AN192" s="111" t="s">
        <v>2611</v>
      </c>
      <c r="AO192" s="39"/>
      <c r="AP192" s="70"/>
      <c r="AQ192" s="207" t="s">
        <v>228</v>
      </c>
      <c r="AR192" s="34" t="s">
        <v>229</v>
      </c>
      <c r="AS192" s="32"/>
      <c r="AT192" s="4"/>
      <c r="AU192" s="4"/>
      <c r="AV192" s="4"/>
      <c r="AW192" s="4"/>
      <c r="AX192" s="4"/>
      <c r="AY192" s="4"/>
      <c r="AZ192" s="4"/>
      <c r="BA192" s="4"/>
      <c r="BB192" s="4"/>
      <c r="BC192" s="4"/>
      <c r="BD192" s="4"/>
      <c r="BE192" s="4"/>
      <c r="BF192" s="4"/>
      <c r="BG192" s="4"/>
      <c r="BH192" s="4"/>
      <c r="BI192" s="4"/>
      <c r="BJ192" s="4"/>
      <c r="BK192" s="4"/>
      <c r="BL192" s="4"/>
      <c r="BM192" s="4"/>
    </row>
    <row r="193" spans="1:65">
      <c r="A193" s="32" t="s">
        <v>2614</v>
      </c>
      <c r="B193" s="32" t="s">
        <v>2388</v>
      </c>
      <c r="C193" s="32" t="s">
        <v>30</v>
      </c>
      <c r="D193" s="32" t="s">
        <v>2615</v>
      </c>
      <c r="E193" s="40" t="s">
        <v>2616</v>
      </c>
      <c r="F193" s="34" t="s">
        <v>123</v>
      </c>
      <c r="G193" s="49" t="s">
        <v>2617</v>
      </c>
      <c r="H193" s="114"/>
      <c r="I193" s="32"/>
      <c r="J193" s="32"/>
      <c r="K193" s="32"/>
      <c r="L193" s="114"/>
      <c r="M193" s="32"/>
      <c r="N193" s="32"/>
      <c r="O193" s="32"/>
      <c r="P193" s="40" t="s">
        <v>2618</v>
      </c>
      <c r="Q193" s="36">
        <v>43249</v>
      </c>
      <c r="R193" s="36">
        <v>43258</v>
      </c>
      <c r="S193" s="36">
        <v>43440</v>
      </c>
      <c r="T193" s="32">
        <v>180</v>
      </c>
      <c r="U193" s="67">
        <v>426050000</v>
      </c>
      <c r="V193" s="55"/>
      <c r="W193" s="62">
        <v>495</v>
      </c>
      <c r="X193" s="232">
        <v>43259</v>
      </c>
      <c r="Y193" s="62">
        <v>4</v>
      </c>
      <c r="Z193" s="34" t="s">
        <v>2536</v>
      </c>
      <c r="AA193" s="65">
        <v>1540</v>
      </c>
      <c r="AB193" s="65" t="s">
        <v>2538</v>
      </c>
      <c r="AC193" s="70"/>
      <c r="AD193" s="67"/>
      <c r="AE193" s="67"/>
      <c r="AF193" s="67"/>
      <c r="AG193" s="67"/>
      <c r="AH193" s="67"/>
      <c r="AI193" s="67"/>
      <c r="AJ193" s="67"/>
      <c r="AK193" s="67"/>
      <c r="AL193" s="69">
        <f t="shared" si="0"/>
        <v>426050000</v>
      </c>
      <c r="AM193" s="70" t="s">
        <v>2347</v>
      </c>
      <c r="AN193" s="70" t="s">
        <v>2166</v>
      </c>
      <c r="AO193" s="39"/>
      <c r="AP193" s="70"/>
      <c r="AQ193" s="34" t="s">
        <v>241</v>
      </c>
      <c r="AR193" s="34" t="s">
        <v>229</v>
      </c>
      <c r="AS193" s="32"/>
      <c r="AT193" s="4"/>
      <c r="AU193" s="4"/>
      <c r="AV193" s="4"/>
      <c r="AW193" s="4"/>
      <c r="AX193" s="4"/>
      <c r="AY193" s="4"/>
      <c r="AZ193" s="4"/>
      <c r="BA193" s="4"/>
      <c r="BB193" s="4"/>
      <c r="BC193" s="4"/>
      <c r="BD193" s="4"/>
      <c r="BE193" s="4"/>
      <c r="BF193" s="4"/>
      <c r="BG193" s="4"/>
      <c r="BH193" s="4"/>
      <c r="BI193" s="4"/>
      <c r="BJ193" s="4"/>
      <c r="BK193" s="4"/>
      <c r="BL193" s="4"/>
      <c r="BM193" s="4"/>
    </row>
    <row r="194" spans="1:65">
      <c r="A194" s="32" t="s">
        <v>2629</v>
      </c>
      <c r="B194" s="32" t="s">
        <v>2326</v>
      </c>
      <c r="C194" s="32" t="s">
        <v>1936</v>
      </c>
      <c r="D194" s="32" t="s">
        <v>2630</v>
      </c>
      <c r="E194" s="40" t="s">
        <v>1101</v>
      </c>
      <c r="F194" s="34" t="s">
        <v>237</v>
      </c>
      <c r="G194" s="49">
        <v>35489792</v>
      </c>
      <c r="H194" s="114"/>
      <c r="I194" s="32"/>
      <c r="J194" s="32"/>
      <c r="K194" s="32"/>
      <c r="L194" s="114"/>
      <c r="M194" s="32"/>
      <c r="N194" s="32"/>
      <c r="O194" s="32"/>
      <c r="P194" s="40" t="s">
        <v>2631</v>
      </c>
      <c r="Q194" s="36">
        <v>43264</v>
      </c>
      <c r="R194" s="36">
        <v>43265</v>
      </c>
      <c r="S194" s="36">
        <v>43583</v>
      </c>
      <c r="T194" s="32">
        <v>210</v>
      </c>
      <c r="U194" s="67">
        <v>20426000</v>
      </c>
      <c r="V194" s="55"/>
      <c r="W194" s="62">
        <v>499</v>
      </c>
      <c r="X194" s="232">
        <v>43264</v>
      </c>
      <c r="Y194" s="62">
        <v>522</v>
      </c>
      <c r="Z194" s="34" t="s">
        <v>2632</v>
      </c>
      <c r="AA194" s="65">
        <v>1544</v>
      </c>
      <c r="AB194" s="65" t="s">
        <v>2633</v>
      </c>
      <c r="AC194" s="65">
        <v>1</v>
      </c>
      <c r="AD194" s="88">
        <v>43476</v>
      </c>
      <c r="AE194" s="65">
        <v>40</v>
      </c>
      <c r="AF194" s="65">
        <v>83</v>
      </c>
      <c r="AG194" s="67">
        <v>10213000</v>
      </c>
      <c r="AH194" s="65">
        <v>1</v>
      </c>
      <c r="AI194" s="243">
        <v>43476</v>
      </c>
      <c r="AJ194" s="65">
        <v>45</v>
      </c>
      <c r="AK194" s="65">
        <v>255</v>
      </c>
      <c r="AL194" s="69">
        <f t="shared" si="0"/>
        <v>30639000</v>
      </c>
      <c r="AM194" s="70" t="s">
        <v>2637</v>
      </c>
      <c r="AN194" s="70" t="s">
        <v>397</v>
      </c>
      <c r="AO194" s="39"/>
      <c r="AP194" s="70"/>
      <c r="AQ194" s="233" t="s">
        <v>241</v>
      </c>
      <c r="AR194" s="34" t="s">
        <v>229</v>
      </c>
      <c r="AS194" s="32"/>
      <c r="AT194" s="4"/>
      <c r="AU194" s="4"/>
      <c r="AV194" s="4"/>
      <c r="AW194" s="4"/>
      <c r="AX194" s="4"/>
      <c r="AY194" s="4"/>
      <c r="AZ194" s="4"/>
      <c r="BA194" s="4"/>
      <c r="BB194" s="4"/>
      <c r="BC194" s="4"/>
      <c r="BD194" s="4"/>
      <c r="BE194" s="4"/>
      <c r="BF194" s="4"/>
      <c r="BG194" s="4"/>
      <c r="BH194" s="4"/>
      <c r="BI194" s="4"/>
      <c r="BJ194" s="4"/>
      <c r="BK194" s="4"/>
      <c r="BL194" s="4"/>
      <c r="BM194" s="4"/>
    </row>
    <row r="195" spans="1:65">
      <c r="A195" s="32" t="s">
        <v>2639</v>
      </c>
      <c r="B195" s="32" t="s">
        <v>1062</v>
      </c>
      <c r="C195" s="32" t="s">
        <v>2351</v>
      </c>
      <c r="D195" s="32">
        <v>28944</v>
      </c>
      <c r="E195" s="40" t="s">
        <v>2640</v>
      </c>
      <c r="F195" s="34" t="s">
        <v>123</v>
      </c>
      <c r="G195" s="49" t="s">
        <v>2642</v>
      </c>
      <c r="H195" s="114"/>
      <c r="I195" s="32"/>
      <c r="J195" s="32"/>
      <c r="K195" s="32"/>
      <c r="L195" s="114"/>
      <c r="M195" s="32"/>
      <c r="N195" s="32"/>
      <c r="O195" s="32"/>
      <c r="P195" s="40" t="s">
        <v>2645</v>
      </c>
      <c r="Q195" s="36">
        <v>43258</v>
      </c>
      <c r="R195" s="36">
        <v>43260</v>
      </c>
      <c r="S195" s="36">
        <v>43624</v>
      </c>
      <c r="T195" s="32">
        <v>360</v>
      </c>
      <c r="U195" s="67">
        <v>3307787</v>
      </c>
      <c r="V195" s="55"/>
      <c r="W195" s="62">
        <v>497</v>
      </c>
      <c r="X195" s="232">
        <v>43259</v>
      </c>
      <c r="Y195" s="62">
        <v>517</v>
      </c>
      <c r="Z195" s="34" t="s">
        <v>2646</v>
      </c>
      <c r="AA195" s="65">
        <v>0</v>
      </c>
      <c r="AB195" s="65" t="s">
        <v>2369</v>
      </c>
      <c r="AC195" s="70"/>
      <c r="AD195" s="67"/>
      <c r="AE195" s="67"/>
      <c r="AF195" s="67"/>
      <c r="AG195" s="67"/>
      <c r="AH195" s="67"/>
      <c r="AI195" s="67"/>
      <c r="AJ195" s="67"/>
      <c r="AK195" s="67"/>
      <c r="AL195" s="69">
        <f t="shared" si="0"/>
        <v>3307787</v>
      </c>
      <c r="AM195" s="70" t="s">
        <v>2361</v>
      </c>
      <c r="AN195" s="70" t="s">
        <v>691</v>
      </c>
      <c r="AO195" s="39"/>
      <c r="AP195" s="70"/>
      <c r="AQ195" s="207" t="s">
        <v>228</v>
      </c>
      <c r="AR195" s="34" t="s">
        <v>1066</v>
      </c>
      <c r="AS195" s="32"/>
      <c r="AT195" s="4"/>
      <c r="AU195" s="4"/>
      <c r="AV195" s="4"/>
      <c r="AW195" s="4"/>
      <c r="AX195" s="4"/>
      <c r="AY195" s="4"/>
      <c r="AZ195" s="4"/>
      <c r="BA195" s="4"/>
      <c r="BB195" s="4"/>
      <c r="BC195" s="4"/>
      <c r="BD195" s="4"/>
      <c r="BE195" s="4"/>
      <c r="BF195" s="4"/>
      <c r="BG195" s="4"/>
      <c r="BH195" s="4"/>
      <c r="BI195" s="4"/>
      <c r="BJ195" s="4"/>
      <c r="BK195" s="4"/>
      <c r="BL195" s="4"/>
      <c r="BM195" s="4"/>
    </row>
    <row r="196" spans="1:65">
      <c r="A196" s="32" t="s">
        <v>2651</v>
      </c>
      <c r="B196" s="32" t="s">
        <v>2326</v>
      </c>
      <c r="C196" s="32" t="s">
        <v>30</v>
      </c>
      <c r="D196" s="32" t="s">
        <v>2652</v>
      </c>
      <c r="E196" s="40" t="s">
        <v>2653</v>
      </c>
      <c r="F196" s="34" t="s">
        <v>123</v>
      </c>
      <c r="G196" s="49" t="s">
        <v>2655</v>
      </c>
      <c r="H196" s="114"/>
      <c r="I196" s="32"/>
      <c r="J196" s="32"/>
      <c r="K196" s="32"/>
      <c r="L196" s="114"/>
      <c r="M196" s="32"/>
      <c r="N196" s="32"/>
      <c r="O196" s="32"/>
      <c r="P196" s="40" t="s">
        <v>2658</v>
      </c>
      <c r="Q196" s="36">
        <v>43294</v>
      </c>
      <c r="R196" s="36">
        <v>43305</v>
      </c>
      <c r="S196" s="36">
        <v>43335</v>
      </c>
      <c r="T196" s="32">
        <v>30</v>
      </c>
      <c r="U196" s="67">
        <v>21374835</v>
      </c>
      <c r="V196" s="55"/>
      <c r="W196" s="62">
        <v>517</v>
      </c>
      <c r="X196" s="232">
        <v>43300</v>
      </c>
      <c r="Y196" s="62">
        <v>523</v>
      </c>
      <c r="Z196" s="34" t="s">
        <v>2659</v>
      </c>
      <c r="AA196" s="65">
        <v>1549</v>
      </c>
      <c r="AB196" s="65" t="s">
        <v>182</v>
      </c>
      <c r="AC196" s="70"/>
      <c r="AD196" s="67"/>
      <c r="AE196" s="67"/>
      <c r="AF196" s="67"/>
      <c r="AG196" s="67"/>
      <c r="AH196" s="67"/>
      <c r="AI196" s="67"/>
      <c r="AJ196" s="67"/>
      <c r="AK196" s="67"/>
      <c r="AL196" s="69">
        <f t="shared" si="0"/>
        <v>21374835</v>
      </c>
      <c r="AM196" s="70" t="s">
        <v>2347</v>
      </c>
      <c r="AN196" s="70" t="s">
        <v>2660</v>
      </c>
      <c r="AO196" s="39"/>
      <c r="AP196" s="70"/>
      <c r="AQ196" s="34" t="s">
        <v>2348</v>
      </c>
      <c r="AR196" s="34" t="s">
        <v>229</v>
      </c>
      <c r="AS196" s="32"/>
      <c r="AT196" s="4"/>
      <c r="AU196" s="4"/>
      <c r="AV196" s="4"/>
      <c r="AW196" s="4"/>
      <c r="AX196" s="4"/>
      <c r="AY196" s="4"/>
      <c r="AZ196" s="4"/>
      <c r="BA196" s="4"/>
      <c r="BB196" s="4"/>
      <c r="BC196" s="4"/>
      <c r="BD196" s="4"/>
      <c r="BE196" s="4"/>
      <c r="BF196" s="4"/>
      <c r="BG196" s="4"/>
      <c r="BH196" s="4"/>
      <c r="BI196" s="4"/>
      <c r="BJ196" s="4"/>
      <c r="BK196" s="4"/>
      <c r="BL196" s="4"/>
      <c r="BM196" s="4"/>
    </row>
    <row r="197" spans="1:65">
      <c r="A197" s="32" t="s">
        <v>2663</v>
      </c>
      <c r="B197" s="32" t="s">
        <v>116</v>
      </c>
      <c r="C197" s="32" t="s">
        <v>2351</v>
      </c>
      <c r="D197" s="32" t="s">
        <v>2664</v>
      </c>
      <c r="E197" s="40" t="s">
        <v>2665</v>
      </c>
      <c r="F197" s="34" t="s">
        <v>123</v>
      </c>
      <c r="G197" s="49">
        <v>8605246546</v>
      </c>
      <c r="H197" s="114"/>
      <c r="I197" s="32"/>
      <c r="J197" s="32"/>
      <c r="K197" s="32"/>
      <c r="L197" s="114"/>
      <c r="M197" s="32"/>
      <c r="N197" s="32"/>
      <c r="O197" s="32"/>
      <c r="P197" s="40" t="s">
        <v>2668</v>
      </c>
      <c r="Q197" s="36">
        <v>43306</v>
      </c>
      <c r="R197" s="36">
        <v>43308</v>
      </c>
      <c r="S197" s="53">
        <v>43712</v>
      </c>
      <c r="T197" s="32">
        <v>300</v>
      </c>
      <c r="U197" s="67">
        <v>66050290</v>
      </c>
      <c r="V197" s="55"/>
      <c r="W197" s="62">
        <v>524</v>
      </c>
      <c r="X197" s="232">
        <v>43315</v>
      </c>
      <c r="Y197" s="62">
        <v>529</v>
      </c>
      <c r="Z197" s="34" t="s">
        <v>2368</v>
      </c>
      <c r="AA197" s="65">
        <v>0</v>
      </c>
      <c r="AB197" s="65" t="s">
        <v>2671</v>
      </c>
      <c r="AC197" s="230" t="s">
        <v>498</v>
      </c>
      <c r="AD197" s="36">
        <v>43608</v>
      </c>
      <c r="AE197" s="230" t="s">
        <v>2674</v>
      </c>
      <c r="AF197" s="230" t="s">
        <v>1526</v>
      </c>
      <c r="AG197" s="237">
        <v>25671446</v>
      </c>
      <c r="AH197" s="230" t="s">
        <v>498</v>
      </c>
      <c r="AI197" s="36">
        <v>43608</v>
      </c>
      <c r="AJ197" s="230" t="s">
        <v>2677</v>
      </c>
      <c r="AK197" s="230" t="s">
        <v>2678</v>
      </c>
      <c r="AL197" s="69">
        <f t="shared" si="0"/>
        <v>91721736</v>
      </c>
      <c r="AM197" s="70" t="s">
        <v>2361</v>
      </c>
      <c r="AN197" s="70" t="s">
        <v>691</v>
      </c>
      <c r="AO197" s="39"/>
      <c r="AP197" s="70"/>
      <c r="AQ197" s="207" t="s">
        <v>228</v>
      </c>
      <c r="AR197" s="34" t="s">
        <v>229</v>
      </c>
      <c r="AS197" s="32"/>
      <c r="AT197" s="4"/>
      <c r="AU197" s="4"/>
      <c r="AV197" s="4"/>
      <c r="AW197" s="4"/>
      <c r="AX197" s="4"/>
      <c r="AY197" s="4"/>
      <c r="AZ197" s="4"/>
      <c r="BA197" s="4"/>
      <c r="BB197" s="4"/>
      <c r="BC197" s="4"/>
      <c r="BD197" s="4"/>
      <c r="BE197" s="4"/>
      <c r="BF197" s="4"/>
      <c r="BG197" s="4"/>
      <c r="BH197" s="4"/>
      <c r="BI197" s="4"/>
      <c r="BJ197" s="4"/>
      <c r="BK197" s="4"/>
      <c r="BL197" s="4"/>
      <c r="BM197" s="4"/>
    </row>
    <row r="198" spans="1:65">
      <c r="A198" s="32" t="s">
        <v>2680</v>
      </c>
      <c r="B198" s="32" t="s">
        <v>116</v>
      </c>
      <c r="C198" s="32" t="s">
        <v>2351</v>
      </c>
      <c r="D198" s="32" t="s">
        <v>2681</v>
      </c>
      <c r="E198" s="40" t="s">
        <v>2682</v>
      </c>
      <c r="F198" s="34" t="s">
        <v>123</v>
      </c>
      <c r="G198" s="49">
        <v>8600024002</v>
      </c>
      <c r="H198" s="114"/>
      <c r="I198" s="32"/>
      <c r="J198" s="32"/>
      <c r="K198" s="32"/>
      <c r="L198" s="114"/>
      <c r="M198" s="32"/>
      <c r="N198" s="32"/>
      <c r="O198" s="32"/>
      <c r="P198" s="40" t="s">
        <v>2684</v>
      </c>
      <c r="Q198" s="36">
        <v>43306</v>
      </c>
      <c r="R198" s="36">
        <v>43307</v>
      </c>
      <c r="S198" s="36">
        <v>43603</v>
      </c>
      <c r="T198" s="32">
        <v>284</v>
      </c>
      <c r="U198" s="67">
        <v>67811905</v>
      </c>
      <c r="V198" s="55"/>
      <c r="W198" s="62">
        <v>525</v>
      </c>
      <c r="X198" s="232">
        <v>43315</v>
      </c>
      <c r="Y198" s="62">
        <v>529</v>
      </c>
      <c r="Z198" s="34" t="s">
        <v>2368</v>
      </c>
      <c r="AA198" s="65">
        <v>0</v>
      </c>
      <c r="AB198" s="65" t="s">
        <v>2671</v>
      </c>
      <c r="AC198" s="70"/>
      <c r="AD198" s="67"/>
      <c r="AE198" s="67"/>
      <c r="AF198" s="67"/>
      <c r="AG198" s="67"/>
      <c r="AH198" s="67"/>
      <c r="AI198" s="67"/>
      <c r="AJ198" s="237">
        <v>104</v>
      </c>
      <c r="AK198" s="67"/>
      <c r="AL198" s="69">
        <f t="shared" si="0"/>
        <v>67811905</v>
      </c>
      <c r="AM198" s="70" t="s">
        <v>2361</v>
      </c>
      <c r="AN198" s="70" t="s">
        <v>691</v>
      </c>
      <c r="AO198" s="39"/>
      <c r="AP198" s="70"/>
      <c r="AQ198" s="207" t="s">
        <v>228</v>
      </c>
      <c r="AR198" s="34" t="s">
        <v>229</v>
      </c>
      <c r="AS198" s="32"/>
      <c r="AT198" s="4"/>
      <c r="AU198" s="4"/>
      <c r="AV198" s="4"/>
      <c r="AW198" s="4"/>
      <c r="AX198" s="4"/>
      <c r="AY198" s="4"/>
      <c r="AZ198" s="4"/>
      <c r="BA198" s="4"/>
      <c r="BB198" s="4"/>
      <c r="BC198" s="4"/>
      <c r="BD198" s="4"/>
      <c r="BE198" s="4"/>
      <c r="BF198" s="4"/>
      <c r="BG198" s="4"/>
      <c r="BH198" s="4"/>
      <c r="BI198" s="4"/>
      <c r="BJ198" s="4"/>
      <c r="BK198" s="4"/>
      <c r="BL198" s="4"/>
      <c r="BM198" s="4"/>
    </row>
    <row r="199" spans="1:65">
      <c r="A199" s="32" t="s">
        <v>2691</v>
      </c>
      <c r="B199" s="32" t="s">
        <v>116</v>
      </c>
      <c r="C199" s="32" t="s">
        <v>2467</v>
      </c>
      <c r="D199" s="32" t="s">
        <v>2692</v>
      </c>
      <c r="E199" s="40" t="s">
        <v>2693</v>
      </c>
      <c r="F199" s="34" t="s">
        <v>123</v>
      </c>
      <c r="G199" s="49" t="s">
        <v>2695</v>
      </c>
      <c r="H199" s="114"/>
      <c r="I199" s="32"/>
      <c r="J199" s="32"/>
      <c r="K199" s="32"/>
      <c r="L199" s="114"/>
      <c r="M199" s="32"/>
      <c r="N199" s="32"/>
      <c r="O199" s="32"/>
      <c r="P199" s="40" t="s">
        <v>2697</v>
      </c>
      <c r="Q199" s="36">
        <v>43320</v>
      </c>
      <c r="R199" s="36">
        <v>43339</v>
      </c>
      <c r="S199" s="36">
        <v>43550</v>
      </c>
      <c r="T199" s="32">
        <v>90</v>
      </c>
      <c r="U199" s="67">
        <v>253629678</v>
      </c>
      <c r="V199" s="55"/>
      <c r="W199" s="62">
        <v>528</v>
      </c>
      <c r="X199" s="232">
        <v>43329</v>
      </c>
      <c r="Y199" s="62">
        <v>530</v>
      </c>
      <c r="Z199" s="34" t="s">
        <v>2659</v>
      </c>
      <c r="AA199" s="65">
        <v>1549</v>
      </c>
      <c r="AB199" s="65" t="s">
        <v>182</v>
      </c>
      <c r="AC199" s="87" t="s">
        <v>498</v>
      </c>
      <c r="AD199" s="73">
        <v>43460</v>
      </c>
      <c r="AE199" s="89" t="s">
        <v>2700</v>
      </c>
      <c r="AF199" s="89" t="s">
        <v>2701</v>
      </c>
      <c r="AG199" s="67">
        <v>119104244</v>
      </c>
      <c r="AH199" s="89" t="s">
        <v>1622</v>
      </c>
      <c r="AI199" s="32" t="s">
        <v>2704</v>
      </c>
      <c r="AJ199" s="89">
        <f>30+90</f>
        <v>120</v>
      </c>
      <c r="AK199" s="89" t="s">
        <v>2712</v>
      </c>
      <c r="AL199" s="69">
        <f t="shared" si="0"/>
        <v>372733922</v>
      </c>
      <c r="AM199" s="70" t="s">
        <v>2477</v>
      </c>
      <c r="AN199" s="70" t="s">
        <v>1103</v>
      </c>
      <c r="AO199" s="39"/>
      <c r="AP199" s="70"/>
      <c r="AQ199" s="233" t="s">
        <v>241</v>
      </c>
      <c r="AR199" s="34" t="s">
        <v>229</v>
      </c>
      <c r="AS199" s="32"/>
      <c r="AT199" s="4"/>
      <c r="AU199" s="4"/>
      <c r="AV199" s="4"/>
      <c r="AW199" s="4"/>
      <c r="AX199" s="4"/>
      <c r="AY199" s="4"/>
      <c r="AZ199" s="4"/>
      <c r="BA199" s="4"/>
      <c r="BB199" s="4"/>
      <c r="BC199" s="4"/>
      <c r="BD199" s="4"/>
      <c r="BE199" s="4"/>
      <c r="BF199" s="4"/>
      <c r="BG199" s="4"/>
      <c r="BH199" s="4"/>
      <c r="BI199" s="4"/>
      <c r="BJ199" s="4"/>
      <c r="BK199" s="4"/>
      <c r="BL199" s="4"/>
      <c r="BM199" s="4"/>
    </row>
    <row r="200" spans="1:65">
      <c r="A200" s="74" t="s">
        <v>2715</v>
      </c>
      <c r="B200" s="74" t="s">
        <v>2388</v>
      </c>
      <c r="C200" s="74" t="s">
        <v>2448</v>
      </c>
      <c r="D200" s="74" t="s">
        <v>2448</v>
      </c>
      <c r="E200" s="78" t="s">
        <v>2716</v>
      </c>
      <c r="F200" s="77"/>
      <c r="G200" s="93"/>
      <c r="H200" s="234"/>
      <c r="I200" s="74"/>
      <c r="J200" s="74"/>
      <c r="K200" s="74"/>
      <c r="L200" s="234"/>
      <c r="M200" s="74"/>
      <c r="N200" s="74"/>
      <c r="O200" s="74"/>
      <c r="P200" s="78"/>
      <c r="Q200" s="80"/>
      <c r="R200" s="80"/>
      <c r="S200" s="80"/>
      <c r="T200" s="74"/>
      <c r="U200" s="99"/>
      <c r="V200" s="95"/>
      <c r="W200" s="96"/>
      <c r="X200" s="97"/>
      <c r="Y200" s="96"/>
      <c r="Z200" s="77"/>
      <c r="AA200" s="98"/>
      <c r="AB200" s="77"/>
      <c r="AC200" s="100"/>
      <c r="AD200" s="99"/>
      <c r="AE200" s="99"/>
      <c r="AF200" s="99"/>
      <c r="AG200" s="99"/>
      <c r="AH200" s="99"/>
      <c r="AI200" s="99"/>
      <c r="AJ200" s="99"/>
      <c r="AK200" s="99"/>
      <c r="AL200" s="67">
        <f t="shared" si="0"/>
        <v>0</v>
      </c>
      <c r="AM200" s="100"/>
      <c r="AN200" s="100"/>
      <c r="AO200" s="76"/>
      <c r="AP200" s="100"/>
      <c r="AQ200" s="77" t="s">
        <v>2463</v>
      </c>
      <c r="AR200" s="77" t="s">
        <v>229</v>
      </c>
      <c r="AS200" s="74" t="s">
        <v>2448</v>
      </c>
      <c r="AT200" s="4"/>
      <c r="AU200" s="4"/>
      <c r="AV200" s="4"/>
      <c r="AW200" s="4"/>
      <c r="AX200" s="4"/>
      <c r="AY200" s="4"/>
      <c r="AZ200" s="4"/>
      <c r="BA200" s="4"/>
      <c r="BB200" s="4"/>
      <c r="BC200" s="4"/>
      <c r="BD200" s="4"/>
      <c r="BE200" s="4"/>
      <c r="BF200" s="4"/>
      <c r="BG200" s="4"/>
      <c r="BH200" s="4"/>
      <c r="BI200" s="4"/>
      <c r="BJ200" s="4"/>
      <c r="BK200" s="4"/>
      <c r="BL200" s="4"/>
      <c r="BM200" s="4"/>
    </row>
    <row r="201" spans="1:65">
      <c r="A201" s="32" t="s">
        <v>2723</v>
      </c>
      <c r="B201" s="32" t="s">
        <v>116</v>
      </c>
      <c r="C201" s="32" t="s">
        <v>30</v>
      </c>
      <c r="D201" s="32" t="s">
        <v>2725</v>
      </c>
      <c r="E201" s="40" t="s">
        <v>2726</v>
      </c>
      <c r="F201" s="34" t="s">
        <v>123</v>
      </c>
      <c r="G201" s="49" t="s">
        <v>2729</v>
      </c>
      <c r="H201" s="114"/>
      <c r="I201" s="32"/>
      <c r="J201" s="32"/>
      <c r="K201" s="32"/>
      <c r="L201" s="114"/>
      <c r="M201" s="32"/>
      <c r="N201" s="32"/>
      <c r="O201" s="32"/>
      <c r="P201" s="40" t="s">
        <v>2733</v>
      </c>
      <c r="Q201" s="36">
        <v>43339</v>
      </c>
      <c r="R201" s="36">
        <v>43378</v>
      </c>
      <c r="S201" s="36">
        <v>43548</v>
      </c>
      <c r="T201" s="32">
        <v>150</v>
      </c>
      <c r="U201" s="67">
        <v>184667000</v>
      </c>
      <c r="V201" s="55"/>
      <c r="W201" s="62">
        <v>541</v>
      </c>
      <c r="X201" s="232">
        <v>43348</v>
      </c>
      <c r="Y201" s="62">
        <v>525</v>
      </c>
      <c r="Z201" s="34" t="s">
        <v>2735</v>
      </c>
      <c r="AA201" s="65">
        <v>1548</v>
      </c>
      <c r="AB201" s="34" t="s">
        <v>2736</v>
      </c>
      <c r="AC201" s="70"/>
      <c r="AD201" s="67"/>
      <c r="AE201" s="67"/>
      <c r="AF201" s="67"/>
      <c r="AG201" s="67"/>
      <c r="AH201" s="89" t="s">
        <v>498</v>
      </c>
      <c r="AI201" s="73">
        <v>43525</v>
      </c>
      <c r="AJ201" s="89" t="s">
        <v>1590</v>
      </c>
      <c r="AK201" s="89">
        <v>170</v>
      </c>
      <c r="AL201" s="69">
        <f t="shared" si="0"/>
        <v>184667000</v>
      </c>
      <c r="AM201" s="70" t="s">
        <v>2347</v>
      </c>
      <c r="AN201" s="111" t="s">
        <v>2740</v>
      </c>
      <c r="AO201" s="39"/>
      <c r="AP201" s="70"/>
      <c r="AQ201" s="233" t="s">
        <v>241</v>
      </c>
      <c r="AR201" s="32" t="s">
        <v>229</v>
      </c>
      <c r="AS201" s="32"/>
      <c r="AT201" s="4"/>
      <c r="AU201" s="4"/>
      <c r="AV201" s="4"/>
      <c r="AW201" s="4"/>
      <c r="AX201" s="4"/>
      <c r="AY201" s="4"/>
      <c r="AZ201" s="4"/>
      <c r="BA201" s="4"/>
      <c r="BB201" s="4"/>
      <c r="BC201" s="4"/>
      <c r="BD201" s="4"/>
      <c r="BE201" s="4"/>
      <c r="BF201" s="4"/>
      <c r="BG201" s="4"/>
      <c r="BH201" s="4"/>
      <c r="BI201" s="4"/>
      <c r="BJ201" s="4"/>
      <c r="BK201" s="4"/>
      <c r="BL201" s="4"/>
      <c r="BM201" s="4"/>
    </row>
    <row r="202" spans="1:65">
      <c r="A202" s="32" t="s">
        <v>2743</v>
      </c>
      <c r="B202" s="32" t="s">
        <v>2326</v>
      </c>
      <c r="C202" s="32" t="s">
        <v>2377</v>
      </c>
      <c r="D202" s="32" t="s">
        <v>2745</v>
      </c>
      <c r="E202" s="40" t="s">
        <v>2746</v>
      </c>
      <c r="F202" s="34" t="s">
        <v>273</v>
      </c>
      <c r="G202" s="49" t="s">
        <v>2747</v>
      </c>
      <c r="H202" s="114"/>
      <c r="I202" s="32"/>
      <c r="J202" s="32"/>
      <c r="K202" s="32"/>
      <c r="L202" s="114"/>
      <c r="M202" s="32"/>
      <c r="N202" s="32"/>
      <c r="O202" s="32"/>
      <c r="P202" s="40" t="s">
        <v>2750</v>
      </c>
      <c r="Q202" s="36">
        <v>43312</v>
      </c>
      <c r="R202" s="36">
        <v>43335</v>
      </c>
      <c r="S202" s="53">
        <v>43607</v>
      </c>
      <c r="T202" s="32">
        <v>180</v>
      </c>
      <c r="U202" s="67">
        <v>15000000</v>
      </c>
      <c r="V202" s="55"/>
      <c r="W202" s="62">
        <v>527</v>
      </c>
      <c r="X202" s="232">
        <v>43328</v>
      </c>
      <c r="Y202" s="62">
        <v>535</v>
      </c>
      <c r="Z202" s="34" t="s">
        <v>2752</v>
      </c>
      <c r="AA202" s="65">
        <v>0</v>
      </c>
      <c r="AB202" s="65" t="s">
        <v>2446</v>
      </c>
      <c r="AC202" s="70"/>
      <c r="AD202" s="67"/>
      <c r="AE202" s="67"/>
      <c r="AF202" s="67"/>
      <c r="AG202" s="67"/>
      <c r="AH202" s="67"/>
      <c r="AI202" s="67"/>
      <c r="AJ202" s="67"/>
      <c r="AK202" s="67"/>
      <c r="AL202" s="69">
        <f t="shared" si="0"/>
        <v>15000000</v>
      </c>
      <c r="AM202" s="70" t="s">
        <v>2382</v>
      </c>
      <c r="AN202" s="71" t="s">
        <v>1528</v>
      </c>
      <c r="AO202" s="39"/>
      <c r="AP202" s="70"/>
      <c r="AQ202" s="207" t="s">
        <v>228</v>
      </c>
      <c r="AR202" s="34" t="s">
        <v>229</v>
      </c>
      <c r="AS202" s="32"/>
      <c r="AT202" s="4"/>
      <c r="AU202" s="4"/>
      <c r="AV202" s="4"/>
      <c r="AW202" s="4"/>
      <c r="AX202" s="4"/>
      <c r="AY202" s="4"/>
      <c r="AZ202" s="4"/>
      <c r="BA202" s="4"/>
      <c r="BB202" s="4"/>
      <c r="BC202" s="4"/>
      <c r="BD202" s="4"/>
      <c r="BE202" s="4"/>
      <c r="BF202" s="4"/>
      <c r="BG202" s="4"/>
      <c r="BH202" s="4"/>
      <c r="BI202" s="4"/>
      <c r="BJ202" s="4"/>
      <c r="BK202" s="4"/>
      <c r="BL202" s="4"/>
      <c r="BM202" s="4"/>
    </row>
    <row r="203" spans="1:65">
      <c r="A203" s="32" t="s">
        <v>2763</v>
      </c>
      <c r="B203" s="32" t="s">
        <v>2388</v>
      </c>
      <c r="C203" s="32"/>
      <c r="D203" s="32" t="s">
        <v>2765</v>
      </c>
      <c r="E203" s="40" t="s">
        <v>2766</v>
      </c>
      <c r="F203" s="34"/>
      <c r="G203" s="49"/>
      <c r="H203" s="114"/>
      <c r="I203" s="32"/>
      <c r="J203" s="32"/>
      <c r="K203" s="32"/>
      <c r="L203" s="114"/>
      <c r="M203" s="32"/>
      <c r="N203" s="32"/>
      <c r="O203" s="32"/>
      <c r="P203" s="40"/>
      <c r="Q203" s="36"/>
      <c r="R203" s="36"/>
      <c r="S203" s="36"/>
      <c r="T203" s="32"/>
      <c r="U203" s="67"/>
      <c r="V203" s="55"/>
      <c r="W203" s="62"/>
      <c r="X203" s="73"/>
      <c r="Y203" s="62"/>
      <c r="Z203" s="34"/>
      <c r="AA203" s="65"/>
      <c r="AB203" s="34"/>
      <c r="AC203" s="70"/>
      <c r="AD203" s="67"/>
      <c r="AE203" s="67"/>
      <c r="AF203" s="67"/>
      <c r="AG203" s="67"/>
      <c r="AH203" s="67"/>
      <c r="AI203" s="67"/>
      <c r="AJ203" s="67"/>
      <c r="AK203" s="67"/>
      <c r="AL203" s="67">
        <f t="shared" si="0"/>
        <v>0</v>
      </c>
      <c r="AM203" s="70"/>
      <c r="AN203" s="70"/>
      <c r="AO203" s="39"/>
      <c r="AP203" s="70"/>
      <c r="AQ203" s="34" t="s">
        <v>27</v>
      </c>
      <c r="AR203" s="32" t="s">
        <v>229</v>
      </c>
      <c r="AS203" s="32" t="s">
        <v>2765</v>
      </c>
      <c r="AT203" s="4"/>
      <c r="AU203" s="4"/>
      <c r="AV203" s="4"/>
      <c r="AW203" s="4"/>
      <c r="AX203" s="4"/>
      <c r="AY203" s="4"/>
      <c r="AZ203" s="4"/>
      <c r="BA203" s="4"/>
      <c r="BB203" s="4"/>
      <c r="BC203" s="4"/>
      <c r="BD203" s="4"/>
      <c r="BE203" s="4"/>
      <c r="BF203" s="4"/>
      <c r="BG203" s="4"/>
      <c r="BH203" s="4"/>
      <c r="BI203" s="4"/>
      <c r="BJ203" s="4"/>
      <c r="BK203" s="4"/>
      <c r="BL203" s="4"/>
      <c r="BM203" s="4"/>
    </row>
    <row r="204" spans="1:65">
      <c r="A204" s="32" t="s">
        <v>2775</v>
      </c>
      <c r="B204" s="32" t="s">
        <v>214</v>
      </c>
      <c r="C204" s="32" t="s">
        <v>30</v>
      </c>
      <c r="D204" s="32" t="s">
        <v>2777</v>
      </c>
      <c r="E204" s="40" t="s">
        <v>2778</v>
      </c>
      <c r="F204" s="34" t="s">
        <v>237</v>
      </c>
      <c r="G204" s="34">
        <v>1110457483</v>
      </c>
      <c r="H204" s="114"/>
      <c r="I204" s="32"/>
      <c r="J204" s="32"/>
      <c r="K204" s="32"/>
      <c r="L204" s="114"/>
      <c r="M204" s="32"/>
      <c r="N204" s="32"/>
      <c r="O204" s="32"/>
      <c r="P204" s="40" t="s">
        <v>2780</v>
      </c>
      <c r="Q204" s="36">
        <v>43298</v>
      </c>
      <c r="R204" s="36">
        <v>43304</v>
      </c>
      <c r="S204" s="36">
        <v>43487</v>
      </c>
      <c r="T204" s="32">
        <v>180</v>
      </c>
      <c r="U204" s="67">
        <v>37800000</v>
      </c>
      <c r="V204" s="55">
        <v>6300000</v>
      </c>
      <c r="W204" s="62">
        <v>515</v>
      </c>
      <c r="X204" s="235">
        <v>43298</v>
      </c>
      <c r="Y204" s="62">
        <v>533</v>
      </c>
      <c r="Z204" s="34" t="s">
        <v>2659</v>
      </c>
      <c r="AA204" s="65">
        <v>1549</v>
      </c>
      <c r="AB204" s="65" t="s">
        <v>182</v>
      </c>
      <c r="AC204" s="70"/>
      <c r="AD204" s="67"/>
      <c r="AE204" s="67"/>
      <c r="AF204" s="67"/>
      <c r="AG204" s="67"/>
      <c r="AH204" s="67"/>
      <c r="AI204" s="67"/>
      <c r="AJ204" s="67"/>
      <c r="AK204" s="67"/>
      <c r="AL204" s="69">
        <f t="shared" si="0"/>
        <v>37800000</v>
      </c>
      <c r="AM204" s="70" t="s">
        <v>238</v>
      </c>
      <c r="AN204" s="70" t="s">
        <v>239</v>
      </c>
      <c r="AO204" s="39">
        <v>1661</v>
      </c>
      <c r="AP204" s="70" t="s">
        <v>240</v>
      </c>
      <c r="AQ204" s="34" t="s">
        <v>241</v>
      </c>
      <c r="AR204" s="34" t="s">
        <v>229</v>
      </c>
      <c r="AS204" s="32"/>
      <c r="AT204" s="4"/>
      <c r="AU204" s="4"/>
      <c r="AV204" s="4"/>
      <c r="AW204" s="4"/>
      <c r="AX204" s="4"/>
      <c r="AY204" s="4"/>
      <c r="AZ204" s="4"/>
      <c r="BA204" s="4"/>
      <c r="BB204" s="4"/>
      <c r="BC204" s="4"/>
      <c r="BD204" s="4"/>
      <c r="BE204" s="4"/>
      <c r="BF204" s="4"/>
      <c r="BG204" s="4"/>
      <c r="BH204" s="4"/>
      <c r="BI204" s="4"/>
      <c r="BJ204" s="4"/>
      <c r="BK204" s="4"/>
      <c r="BL204" s="4"/>
      <c r="BM204" s="4"/>
    </row>
    <row r="205" spans="1:65">
      <c r="A205" s="32" t="s">
        <v>2788</v>
      </c>
      <c r="B205" s="32" t="s">
        <v>214</v>
      </c>
      <c r="C205" s="32" t="s">
        <v>30</v>
      </c>
      <c r="D205" s="32" t="s">
        <v>2791</v>
      </c>
      <c r="E205" s="40" t="s">
        <v>2793</v>
      </c>
      <c r="F205" s="34" t="s">
        <v>237</v>
      </c>
      <c r="G205" s="49">
        <v>39579873</v>
      </c>
      <c r="H205" s="114"/>
      <c r="I205" s="32"/>
      <c r="J205" s="32"/>
      <c r="K205" s="32"/>
      <c r="L205" s="114"/>
      <c r="M205" s="32"/>
      <c r="N205" s="32"/>
      <c r="O205" s="32"/>
      <c r="P205" s="40" t="s">
        <v>2795</v>
      </c>
      <c r="Q205" s="36">
        <v>43297</v>
      </c>
      <c r="R205" s="36">
        <v>43300</v>
      </c>
      <c r="S205" s="36">
        <v>43483</v>
      </c>
      <c r="T205" s="32">
        <v>180</v>
      </c>
      <c r="U205" s="67">
        <v>45000000</v>
      </c>
      <c r="V205" s="55">
        <v>7500000</v>
      </c>
      <c r="W205" s="62">
        <v>516</v>
      </c>
      <c r="X205" s="235">
        <v>43298</v>
      </c>
      <c r="Y205" s="62">
        <v>534</v>
      </c>
      <c r="Z205" s="34" t="s">
        <v>2659</v>
      </c>
      <c r="AA205" s="65">
        <v>1549</v>
      </c>
      <c r="AB205" s="65" t="s">
        <v>182</v>
      </c>
      <c r="AC205" s="70"/>
      <c r="AD205" s="67"/>
      <c r="AE205" s="67"/>
      <c r="AF205" s="67"/>
      <c r="AG205" s="67"/>
      <c r="AH205" s="67"/>
      <c r="AI205" s="67"/>
      <c r="AJ205" s="67"/>
      <c r="AK205" s="67"/>
      <c r="AL205" s="69">
        <f t="shared" si="0"/>
        <v>45000000</v>
      </c>
      <c r="AM205" s="70" t="s">
        <v>238</v>
      </c>
      <c r="AN205" s="70" t="s">
        <v>239</v>
      </c>
      <c r="AO205" s="39">
        <v>1660</v>
      </c>
      <c r="AP205" s="70" t="s">
        <v>382</v>
      </c>
      <c r="AQ205" s="34" t="s">
        <v>241</v>
      </c>
      <c r="AR205" s="34" t="s">
        <v>229</v>
      </c>
      <c r="AS205" s="32"/>
      <c r="AT205" s="4"/>
      <c r="AU205" s="4"/>
      <c r="AV205" s="4"/>
      <c r="AW205" s="4"/>
      <c r="AX205" s="4"/>
      <c r="AY205" s="4"/>
      <c r="AZ205" s="4"/>
      <c r="BA205" s="4"/>
      <c r="BB205" s="4"/>
      <c r="BC205" s="4"/>
      <c r="BD205" s="4"/>
      <c r="BE205" s="4"/>
      <c r="BF205" s="4"/>
      <c r="BG205" s="4"/>
      <c r="BH205" s="4"/>
      <c r="BI205" s="4"/>
      <c r="BJ205" s="4"/>
      <c r="BK205" s="4"/>
      <c r="BL205" s="4"/>
      <c r="BM205" s="4"/>
    </row>
    <row r="206" spans="1:65">
      <c r="A206" s="32" t="s">
        <v>2802</v>
      </c>
      <c r="B206" s="32" t="s">
        <v>1440</v>
      </c>
      <c r="C206" s="32" t="s">
        <v>2123</v>
      </c>
      <c r="D206" s="109" t="s">
        <v>2804</v>
      </c>
      <c r="E206" s="40" t="s">
        <v>2601</v>
      </c>
      <c r="F206" s="34" t="s">
        <v>123</v>
      </c>
      <c r="G206" s="49">
        <v>822007239</v>
      </c>
      <c r="H206" s="114"/>
      <c r="I206" s="32"/>
      <c r="J206" s="32"/>
      <c r="K206" s="32"/>
      <c r="L206" s="114"/>
      <c r="M206" s="32"/>
      <c r="N206" s="32"/>
      <c r="O206" s="32"/>
      <c r="P206" s="40" t="s">
        <v>2807</v>
      </c>
      <c r="Q206" s="36">
        <v>43446</v>
      </c>
      <c r="R206" s="36">
        <v>43530</v>
      </c>
      <c r="S206" s="36">
        <v>43743</v>
      </c>
      <c r="T206" s="32">
        <v>210</v>
      </c>
      <c r="U206" s="67">
        <v>399980868</v>
      </c>
      <c r="V206" s="55"/>
      <c r="W206" s="62">
        <v>634</v>
      </c>
      <c r="X206" s="235">
        <v>43455</v>
      </c>
      <c r="Y206" s="62">
        <v>539</v>
      </c>
      <c r="Z206" s="34" t="s">
        <v>2808</v>
      </c>
      <c r="AA206" s="65">
        <v>1543</v>
      </c>
      <c r="AB206" s="34" t="s">
        <v>2809</v>
      </c>
      <c r="AC206" s="70"/>
      <c r="AD206" s="67"/>
      <c r="AE206" s="67"/>
      <c r="AF206" s="67"/>
      <c r="AG206" s="67"/>
      <c r="AH206" s="67"/>
      <c r="AI206" s="67"/>
      <c r="AJ206" s="67"/>
      <c r="AK206" s="67"/>
      <c r="AL206" s="69">
        <f t="shared" si="0"/>
        <v>399980868</v>
      </c>
      <c r="AM206" s="70" t="s">
        <v>2143</v>
      </c>
      <c r="AN206" s="71" t="s">
        <v>286</v>
      </c>
      <c r="AO206" s="39"/>
      <c r="AP206" s="70"/>
      <c r="AQ206" s="207" t="s">
        <v>228</v>
      </c>
      <c r="AR206" s="32" t="s">
        <v>229</v>
      </c>
      <c r="AS206" s="32"/>
      <c r="AT206" s="4"/>
      <c r="AU206" s="4"/>
      <c r="AV206" s="4"/>
      <c r="AW206" s="4"/>
      <c r="AX206" s="4"/>
      <c r="AY206" s="4"/>
      <c r="AZ206" s="4"/>
      <c r="BA206" s="4"/>
      <c r="BB206" s="4"/>
      <c r="BC206" s="4"/>
      <c r="BD206" s="4"/>
      <c r="BE206" s="4"/>
      <c r="BF206" s="4"/>
      <c r="BG206" s="4"/>
      <c r="BH206" s="4"/>
      <c r="BI206" s="4"/>
      <c r="BJ206" s="4"/>
      <c r="BK206" s="4"/>
      <c r="BL206" s="4"/>
      <c r="BM206" s="4"/>
    </row>
    <row r="207" spans="1:65">
      <c r="A207" s="32" t="s">
        <v>2816</v>
      </c>
      <c r="B207" s="32" t="s">
        <v>214</v>
      </c>
      <c r="C207" s="32" t="s">
        <v>30</v>
      </c>
      <c r="D207" s="32" t="s">
        <v>2817</v>
      </c>
      <c r="E207" s="40" t="s">
        <v>2818</v>
      </c>
      <c r="F207" s="34" t="s">
        <v>237</v>
      </c>
      <c r="G207" s="49">
        <v>1032433077</v>
      </c>
      <c r="H207" s="114"/>
      <c r="I207" s="32"/>
      <c r="J207" s="32"/>
      <c r="K207" s="32"/>
      <c r="L207" s="114"/>
      <c r="M207" s="32"/>
      <c r="N207" s="32"/>
      <c r="O207" s="32"/>
      <c r="P207" s="40" t="s">
        <v>2821</v>
      </c>
      <c r="Q207" s="36">
        <v>43299</v>
      </c>
      <c r="R207" s="36">
        <v>43300</v>
      </c>
      <c r="S207" s="36">
        <v>43496</v>
      </c>
      <c r="T207" s="32">
        <v>180</v>
      </c>
      <c r="U207" s="67">
        <v>36000000</v>
      </c>
      <c r="V207" s="55">
        <v>6000000</v>
      </c>
      <c r="W207" s="62">
        <v>518</v>
      </c>
      <c r="X207" s="235">
        <v>43300</v>
      </c>
      <c r="Y207" s="62">
        <v>538</v>
      </c>
      <c r="Z207" s="34" t="s">
        <v>2822</v>
      </c>
      <c r="AA207" s="65">
        <v>1544</v>
      </c>
      <c r="AB207" s="65" t="s">
        <v>2824</v>
      </c>
      <c r="AC207" s="87" t="s">
        <v>498</v>
      </c>
      <c r="AD207" s="88">
        <v>43462</v>
      </c>
      <c r="AE207" s="89" t="s">
        <v>2827</v>
      </c>
      <c r="AF207" s="89" t="s">
        <v>2828</v>
      </c>
      <c r="AG207" s="67">
        <v>2400000</v>
      </c>
      <c r="AH207" s="89" t="s">
        <v>498</v>
      </c>
      <c r="AI207" s="88">
        <v>43462</v>
      </c>
      <c r="AJ207" s="247">
        <v>13</v>
      </c>
      <c r="AK207" s="89">
        <f>AJ207+T207</f>
        <v>193</v>
      </c>
      <c r="AL207" s="69">
        <f t="shared" si="0"/>
        <v>38400000</v>
      </c>
      <c r="AM207" s="70" t="s">
        <v>238</v>
      </c>
      <c r="AN207" s="70" t="s">
        <v>239</v>
      </c>
      <c r="AO207" s="39">
        <v>1662</v>
      </c>
      <c r="AP207" s="70" t="s">
        <v>382</v>
      </c>
      <c r="AQ207" s="75" t="s">
        <v>241</v>
      </c>
      <c r="AR207" s="34" t="s">
        <v>229</v>
      </c>
      <c r="AS207" s="32"/>
      <c r="AT207" s="4"/>
      <c r="AU207" s="4"/>
      <c r="AV207" s="4"/>
      <c r="AW207" s="4"/>
      <c r="AX207" s="4"/>
      <c r="AY207" s="4"/>
      <c r="AZ207" s="4"/>
      <c r="BA207" s="4"/>
      <c r="BB207" s="4"/>
      <c r="BC207" s="4"/>
      <c r="BD207" s="4"/>
      <c r="BE207" s="4"/>
      <c r="BF207" s="4"/>
      <c r="BG207" s="4"/>
      <c r="BH207" s="4"/>
      <c r="BI207" s="4"/>
      <c r="BJ207" s="4"/>
      <c r="BK207" s="4"/>
      <c r="BL207" s="4"/>
      <c r="BM207" s="4"/>
    </row>
    <row r="208" spans="1:65">
      <c r="A208" s="32" t="s">
        <v>2843</v>
      </c>
      <c r="B208" s="32" t="s">
        <v>2388</v>
      </c>
      <c r="C208" s="32" t="s">
        <v>30</v>
      </c>
      <c r="D208" s="32" t="s">
        <v>2844</v>
      </c>
      <c r="E208" s="40" t="s">
        <v>2845</v>
      </c>
      <c r="F208" s="34" t="s">
        <v>123</v>
      </c>
      <c r="G208" s="49">
        <v>900175374</v>
      </c>
      <c r="H208" s="114"/>
      <c r="I208" s="32"/>
      <c r="J208" s="32"/>
      <c r="K208" s="32"/>
      <c r="L208" s="114"/>
      <c r="M208" s="32"/>
      <c r="N208" s="32"/>
      <c r="O208" s="32"/>
      <c r="P208" s="40" t="s">
        <v>2849</v>
      </c>
      <c r="Q208" s="36">
        <v>43307</v>
      </c>
      <c r="R208" s="36">
        <v>43328</v>
      </c>
      <c r="S208" s="53">
        <v>43613</v>
      </c>
      <c r="T208" s="32">
        <v>180</v>
      </c>
      <c r="U208" s="67">
        <v>329299000</v>
      </c>
      <c r="V208" s="55"/>
      <c r="W208" s="62">
        <v>523</v>
      </c>
      <c r="X208" s="235">
        <v>43315</v>
      </c>
      <c r="Y208" s="62">
        <v>3</v>
      </c>
      <c r="Z208" s="34" t="s">
        <v>2852</v>
      </c>
      <c r="AA208" s="65">
        <v>1540</v>
      </c>
      <c r="AB208" s="34" t="s">
        <v>2538</v>
      </c>
      <c r="AC208" s="70"/>
      <c r="AD208" s="67"/>
      <c r="AE208" s="67"/>
      <c r="AF208" s="67"/>
      <c r="AG208" s="67"/>
      <c r="AH208" s="248">
        <v>1</v>
      </c>
      <c r="AI208" s="67"/>
      <c r="AJ208" s="248">
        <v>75</v>
      </c>
      <c r="AK208" s="231" t="s">
        <v>2856</v>
      </c>
      <c r="AL208" s="69">
        <f t="shared" si="0"/>
        <v>329299000</v>
      </c>
      <c r="AM208" s="70" t="s">
        <v>2347</v>
      </c>
      <c r="AN208" s="71" t="s">
        <v>1363</v>
      </c>
      <c r="AO208" s="39"/>
      <c r="AP208" s="70" t="s">
        <v>2500</v>
      </c>
      <c r="AQ208" s="207" t="s">
        <v>228</v>
      </c>
      <c r="AR208" s="34" t="s">
        <v>229</v>
      </c>
      <c r="AS208" s="109" t="s">
        <v>2859</v>
      </c>
      <c r="AT208" s="4"/>
      <c r="AU208" s="4"/>
      <c r="AV208" s="4"/>
      <c r="AW208" s="4"/>
      <c r="AX208" s="4"/>
      <c r="AY208" s="4"/>
      <c r="AZ208" s="4"/>
      <c r="BA208" s="4"/>
      <c r="BB208" s="4"/>
      <c r="BC208" s="4"/>
      <c r="BD208" s="4"/>
      <c r="BE208" s="4"/>
      <c r="BF208" s="4"/>
      <c r="BG208" s="4"/>
      <c r="BH208" s="4"/>
      <c r="BI208" s="4"/>
      <c r="BJ208" s="4"/>
      <c r="BK208" s="4"/>
      <c r="BL208" s="4"/>
      <c r="BM208" s="4"/>
    </row>
    <row r="209" spans="1:65">
      <c r="A209" s="32" t="s">
        <v>2863</v>
      </c>
      <c r="B209" s="32" t="s">
        <v>2326</v>
      </c>
      <c r="C209" s="32" t="s">
        <v>30</v>
      </c>
      <c r="D209" s="32" t="s">
        <v>2865</v>
      </c>
      <c r="E209" s="40" t="s">
        <v>2866</v>
      </c>
      <c r="F209" s="34" t="s">
        <v>123</v>
      </c>
      <c r="G209" s="49" t="s">
        <v>2867</v>
      </c>
      <c r="H209" s="114"/>
      <c r="I209" s="32"/>
      <c r="J209" s="32"/>
      <c r="K209" s="32"/>
      <c r="L209" s="114"/>
      <c r="M209" s="32"/>
      <c r="N209" s="32"/>
      <c r="O209" s="32"/>
      <c r="P209" s="40" t="s">
        <v>2868</v>
      </c>
      <c r="Q209" s="36">
        <v>43333</v>
      </c>
      <c r="R209" s="36">
        <v>43335</v>
      </c>
      <c r="S209" s="36">
        <v>43334</v>
      </c>
      <c r="T209" s="32">
        <v>30</v>
      </c>
      <c r="U209" s="67">
        <v>15905000</v>
      </c>
      <c r="V209" s="55"/>
      <c r="W209" s="62">
        <v>529</v>
      </c>
      <c r="X209" s="235">
        <v>43335</v>
      </c>
      <c r="Y209" s="62">
        <v>544</v>
      </c>
      <c r="Z209" s="34" t="s">
        <v>2871</v>
      </c>
      <c r="AA209" s="65">
        <v>1550</v>
      </c>
      <c r="AB209" s="34" t="s">
        <v>2342</v>
      </c>
      <c r="AC209" s="70"/>
      <c r="AD209" s="67"/>
      <c r="AE209" s="67"/>
      <c r="AF209" s="67"/>
      <c r="AG209" s="67"/>
      <c r="AH209" s="67"/>
      <c r="AI209" s="67"/>
      <c r="AJ209" s="67"/>
      <c r="AK209" s="67"/>
      <c r="AL209" s="69">
        <f t="shared" si="0"/>
        <v>15905000</v>
      </c>
      <c r="AM209" s="70" t="s">
        <v>2347</v>
      </c>
      <c r="AN209" s="70" t="s">
        <v>393</v>
      </c>
      <c r="AO209" s="39"/>
      <c r="AP209" s="70" t="s">
        <v>2500</v>
      </c>
      <c r="AQ209" s="34" t="s">
        <v>241</v>
      </c>
      <c r="AR209" s="34" t="s">
        <v>229</v>
      </c>
      <c r="AS209" s="32"/>
      <c r="AT209" s="4"/>
      <c r="AU209" s="4"/>
      <c r="AV209" s="4"/>
      <c r="AW209" s="4"/>
      <c r="AX209" s="4"/>
      <c r="AY209" s="4"/>
      <c r="AZ209" s="4"/>
      <c r="BA209" s="4"/>
      <c r="BB209" s="4"/>
      <c r="BC209" s="4"/>
      <c r="BD209" s="4"/>
      <c r="BE209" s="4"/>
      <c r="BF209" s="4"/>
      <c r="BG209" s="4"/>
      <c r="BH209" s="4"/>
      <c r="BI209" s="4"/>
      <c r="BJ209" s="4"/>
      <c r="BK209" s="4"/>
      <c r="BL209" s="4"/>
      <c r="BM209" s="4"/>
    </row>
    <row r="210" spans="1:65">
      <c r="A210" s="32" t="s">
        <v>2880</v>
      </c>
      <c r="B210" s="32" t="s">
        <v>214</v>
      </c>
      <c r="C210" s="32" t="s">
        <v>30</v>
      </c>
      <c r="D210" s="32" t="s">
        <v>2881</v>
      </c>
      <c r="E210" s="40" t="s">
        <v>2882</v>
      </c>
      <c r="F210" s="34" t="s">
        <v>273</v>
      </c>
      <c r="G210" s="49">
        <v>53108579</v>
      </c>
      <c r="H210" s="114"/>
      <c r="I210" s="32"/>
      <c r="J210" s="32"/>
      <c r="K210" s="32"/>
      <c r="L210" s="114"/>
      <c r="M210" s="32"/>
      <c r="N210" s="32"/>
      <c r="O210" s="32"/>
      <c r="P210" s="40" t="s">
        <v>2885</v>
      </c>
      <c r="Q210" s="36">
        <v>43339</v>
      </c>
      <c r="R210" s="36">
        <v>43343</v>
      </c>
      <c r="S210" s="36">
        <v>43464</v>
      </c>
      <c r="T210" s="32">
        <v>120</v>
      </c>
      <c r="U210" s="67">
        <v>25200000</v>
      </c>
      <c r="V210" s="55">
        <v>6300000</v>
      </c>
      <c r="W210" s="62">
        <v>539</v>
      </c>
      <c r="X210" s="235">
        <v>43343</v>
      </c>
      <c r="Y210" s="62">
        <v>547</v>
      </c>
      <c r="Z210" s="34" t="s">
        <v>2890</v>
      </c>
      <c r="AA210" s="65">
        <v>1549</v>
      </c>
      <c r="AB210" s="34" t="s">
        <v>182</v>
      </c>
      <c r="AC210" s="70"/>
      <c r="AD210" s="67"/>
      <c r="AE210" s="67"/>
      <c r="AF210" s="67"/>
      <c r="AG210" s="67"/>
      <c r="AH210" s="67"/>
      <c r="AI210" s="67"/>
      <c r="AJ210" s="67"/>
      <c r="AK210" s="67"/>
      <c r="AL210" s="69">
        <f t="shared" si="0"/>
        <v>25200000</v>
      </c>
      <c r="AM210" s="70" t="s">
        <v>238</v>
      </c>
      <c r="AN210" s="70" t="s">
        <v>484</v>
      </c>
      <c r="AO210" s="39">
        <v>1901</v>
      </c>
      <c r="AP210" s="70" t="s">
        <v>2500</v>
      </c>
      <c r="AQ210" s="34" t="s">
        <v>241</v>
      </c>
      <c r="AR210" s="34" t="s">
        <v>229</v>
      </c>
      <c r="AS210" s="32"/>
      <c r="AT210" s="4"/>
      <c r="AU210" s="4"/>
      <c r="AV210" s="4"/>
      <c r="AW210" s="4"/>
      <c r="AX210" s="4"/>
      <c r="AY210" s="4"/>
      <c r="AZ210" s="4"/>
      <c r="BA210" s="4"/>
      <c r="BB210" s="4"/>
      <c r="BC210" s="4"/>
      <c r="BD210" s="4"/>
      <c r="BE210" s="4"/>
      <c r="BF210" s="4"/>
      <c r="BG210" s="4"/>
      <c r="BH210" s="4"/>
      <c r="BI210" s="4"/>
      <c r="BJ210" s="4"/>
      <c r="BK210" s="4"/>
      <c r="BL210" s="4"/>
      <c r="BM210" s="4"/>
    </row>
    <row r="211" spans="1:65">
      <c r="A211" s="32" t="s">
        <v>2897</v>
      </c>
      <c r="B211" s="32" t="s">
        <v>2326</v>
      </c>
      <c r="C211" s="32" t="s">
        <v>2377</v>
      </c>
      <c r="D211" s="32" t="s">
        <v>2899</v>
      </c>
      <c r="E211" s="40" t="s">
        <v>2900</v>
      </c>
      <c r="F211" s="34" t="s">
        <v>123</v>
      </c>
      <c r="G211" s="49">
        <v>8000817006</v>
      </c>
      <c r="H211" s="114"/>
      <c r="I211" s="32"/>
      <c r="J211" s="32"/>
      <c r="K211" s="32"/>
      <c r="L211" s="114"/>
      <c r="M211" s="32"/>
      <c r="N211" s="32"/>
      <c r="O211" s="32"/>
      <c r="P211" s="40" t="s">
        <v>2901</v>
      </c>
      <c r="Q211" s="36">
        <v>43341</v>
      </c>
      <c r="R211" s="36">
        <v>43343</v>
      </c>
      <c r="S211" s="36">
        <v>43613</v>
      </c>
      <c r="T211" s="32">
        <v>180</v>
      </c>
      <c r="U211" s="67">
        <v>21800000</v>
      </c>
      <c r="V211" s="55"/>
      <c r="W211" s="62">
        <v>535</v>
      </c>
      <c r="X211" s="235">
        <v>43343</v>
      </c>
      <c r="Y211" s="62">
        <v>548</v>
      </c>
      <c r="Z211" s="34" t="s">
        <v>2871</v>
      </c>
      <c r="AA211" s="65">
        <v>1550</v>
      </c>
      <c r="AB211" s="34" t="s">
        <v>2342</v>
      </c>
      <c r="AC211" s="87" t="s">
        <v>498</v>
      </c>
      <c r="AD211" s="36">
        <v>43501</v>
      </c>
      <c r="AE211" s="89" t="s">
        <v>2902</v>
      </c>
      <c r="AF211" s="89" t="s">
        <v>2903</v>
      </c>
      <c r="AG211" s="67">
        <v>10900000</v>
      </c>
      <c r="AH211" s="87" t="s">
        <v>498</v>
      </c>
      <c r="AI211" s="36">
        <v>43501</v>
      </c>
      <c r="AJ211" s="87" t="s">
        <v>1642</v>
      </c>
      <c r="AK211" s="87" t="s">
        <v>2907</v>
      </c>
      <c r="AL211" s="69">
        <f t="shared" si="0"/>
        <v>32700000</v>
      </c>
      <c r="AM211" s="70" t="s">
        <v>2911</v>
      </c>
      <c r="AN211" s="71" t="s">
        <v>393</v>
      </c>
      <c r="AO211" s="39"/>
      <c r="AP211" s="70"/>
      <c r="AQ211" s="233" t="s">
        <v>241</v>
      </c>
      <c r="AR211" s="34" t="s">
        <v>229</v>
      </c>
      <c r="AS211" s="32"/>
      <c r="AT211" s="4"/>
      <c r="AU211" s="4"/>
      <c r="AV211" s="4"/>
      <c r="AW211" s="4"/>
      <c r="AX211" s="4"/>
      <c r="AY211" s="4"/>
      <c r="AZ211" s="4"/>
      <c r="BA211" s="4"/>
      <c r="BB211" s="4"/>
      <c r="BC211" s="4"/>
      <c r="BD211" s="4"/>
      <c r="BE211" s="4"/>
      <c r="BF211" s="4"/>
      <c r="BG211" s="4"/>
      <c r="BH211" s="4"/>
      <c r="BI211" s="4"/>
      <c r="BJ211" s="4"/>
      <c r="BK211" s="4"/>
      <c r="BL211" s="4"/>
      <c r="BM211" s="4"/>
    </row>
    <row r="212" spans="1:65">
      <c r="A212" s="32" t="s">
        <v>2913</v>
      </c>
      <c r="B212" s="32" t="s">
        <v>214</v>
      </c>
      <c r="C212" s="32" t="s">
        <v>30</v>
      </c>
      <c r="D212" s="32" t="s">
        <v>2914</v>
      </c>
      <c r="E212" s="40" t="s">
        <v>2916</v>
      </c>
      <c r="F212" s="34" t="s">
        <v>273</v>
      </c>
      <c r="G212" s="49">
        <v>1077860558</v>
      </c>
      <c r="H212" s="114"/>
      <c r="I212" s="32"/>
      <c r="J212" s="32"/>
      <c r="K212" s="32"/>
      <c r="L212" s="114"/>
      <c r="M212" s="32"/>
      <c r="N212" s="32"/>
      <c r="O212" s="32"/>
      <c r="P212" s="40" t="s">
        <v>2921</v>
      </c>
      <c r="Q212" s="36">
        <v>43335</v>
      </c>
      <c r="R212" s="36">
        <v>43336</v>
      </c>
      <c r="S212" s="36">
        <v>43496</v>
      </c>
      <c r="T212" s="32">
        <v>120</v>
      </c>
      <c r="U212" s="67">
        <v>26564000</v>
      </c>
      <c r="V212" s="55">
        <v>6641000</v>
      </c>
      <c r="W212" s="62">
        <v>533</v>
      </c>
      <c r="X212" s="235">
        <v>43336</v>
      </c>
      <c r="Y212" s="62">
        <v>549</v>
      </c>
      <c r="Z212" s="34" t="s">
        <v>2922</v>
      </c>
      <c r="AA212" s="65">
        <v>1538</v>
      </c>
      <c r="AB212" s="34" t="s">
        <v>323</v>
      </c>
      <c r="AC212" s="87" t="s">
        <v>498</v>
      </c>
      <c r="AD212" s="36">
        <v>43341</v>
      </c>
      <c r="AE212" s="89" t="s">
        <v>2925</v>
      </c>
      <c r="AF212" s="89" t="s">
        <v>2926</v>
      </c>
      <c r="AG212" s="67">
        <v>6862367</v>
      </c>
      <c r="AH212" s="87" t="s">
        <v>498</v>
      </c>
      <c r="AI212" s="36">
        <v>43341</v>
      </c>
      <c r="AJ212" s="87" t="s">
        <v>2928</v>
      </c>
      <c r="AK212" s="87" t="s">
        <v>2929</v>
      </c>
      <c r="AL212" s="69">
        <f t="shared" si="0"/>
        <v>33426367</v>
      </c>
      <c r="AM212" s="70" t="s">
        <v>238</v>
      </c>
      <c r="AN212" s="70" t="s">
        <v>239</v>
      </c>
      <c r="AO212" s="39">
        <v>1927</v>
      </c>
      <c r="AP212" s="70" t="s">
        <v>287</v>
      </c>
      <c r="AQ212" s="75" t="s">
        <v>241</v>
      </c>
      <c r="AR212" s="34" t="s">
        <v>229</v>
      </c>
      <c r="AS212" s="32" t="s">
        <v>2934</v>
      </c>
      <c r="AT212" s="4"/>
      <c r="AU212" s="4"/>
      <c r="AV212" s="4"/>
      <c r="AW212" s="4"/>
      <c r="AX212" s="4"/>
      <c r="AY212" s="4"/>
      <c r="AZ212" s="4"/>
      <c r="BA212" s="4"/>
      <c r="BB212" s="4"/>
      <c r="BC212" s="4"/>
      <c r="BD212" s="4"/>
      <c r="BE212" s="4"/>
      <c r="BF212" s="4"/>
      <c r="BG212" s="4"/>
      <c r="BH212" s="4"/>
      <c r="BI212" s="4"/>
      <c r="BJ212" s="4"/>
      <c r="BK212" s="4"/>
      <c r="BL212" s="4"/>
      <c r="BM212" s="4"/>
    </row>
    <row r="213" spans="1:65">
      <c r="A213" s="32" t="s">
        <v>2936</v>
      </c>
      <c r="B213" s="32" t="s">
        <v>214</v>
      </c>
      <c r="C213" s="32" t="s">
        <v>30</v>
      </c>
      <c r="D213" s="32" t="s">
        <v>2937</v>
      </c>
      <c r="E213" s="40" t="s">
        <v>2938</v>
      </c>
      <c r="F213" s="34" t="s">
        <v>273</v>
      </c>
      <c r="G213" s="49">
        <v>28554406</v>
      </c>
      <c r="H213" s="114"/>
      <c r="I213" s="32"/>
      <c r="J213" s="32"/>
      <c r="K213" s="32"/>
      <c r="L213" s="114"/>
      <c r="M213" s="32"/>
      <c r="N213" s="32"/>
      <c r="O213" s="32"/>
      <c r="P213" s="40" t="s">
        <v>2940</v>
      </c>
      <c r="Q213" s="36">
        <v>43340</v>
      </c>
      <c r="R213" s="36">
        <v>43343</v>
      </c>
      <c r="S213" s="36">
        <v>43496</v>
      </c>
      <c r="T213" s="32">
        <v>120</v>
      </c>
      <c r="U213" s="67">
        <v>24000000</v>
      </c>
      <c r="V213" s="55">
        <v>6000000</v>
      </c>
      <c r="W213" s="62">
        <v>534</v>
      </c>
      <c r="X213" s="235">
        <v>43343</v>
      </c>
      <c r="Y213" s="62">
        <v>556</v>
      </c>
      <c r="Z213" s="34" t="s">
        <v>2890</v>
      </c>
      <c r="AA213" s="65">
        <v>1549</v>
      </c>
      <c r="AB213" s="34" t="s">
        <v>182</v>
      </c>
      <c r="AC213" s="87" t="s">
        <v>498</v>
      </c>
      <c r="AD213" s="36">
        <v>43462</v>
      </c>
      <c r="AE213" s="89" t="s">
        <v>1935</v>
      </c>
      <c r="AF213" s="89" t="s">
        <v>2943</v>
      </c>
      <c r="AG213" s="67">
        <v>6000000</v>
      </c>
      <c r="AH213" s="87" t="s">
        <v>498</v>
      </c>
      <c r="AI213" s="36">
        <v>43462</v>
      </c>
      <c r="AJ213" s="87" t="s">
        <v>2945</v>
      </c>
      <c r="AK213" s="87">
        <f>AJ213+T213</f>
        <v>151</v>
      </c>
      <c r="AL213" s="69">
        <f t="shared" si="0"/>
        <v>30000000</v>
      </c>
      <c r="AM213" s="70" t="s">
        <v>238</v>
      </c>
      <c r="AN213" s="70" t="s">
        <v>239</v>
      </c>
      <c r="AO213" s="39">
        <v>1994</v>
      </c>
      <c r="AP213" s="70" t="s">
        <v>2949</v>
      </c>
      <c r="AQ213" s="75" t="s">
        <v>241</v>
      </c>
      <c r="AR213" s="34" t="s">
        <v>229</v>
      </c>
      <c r="AS213" s="32"/>
      <c r="AT213" s="4"/>
      <c r="AU213" s="4"/>
      <c r="AV213" s="4"/>
      <c r="AW213" s="4"/>
      <c r="AX213" s="4"/>
      <c r="AY213" s="4"/>
      <c r="AZ213" s="4"/>
      <c r="BA213" s="4"/>
      <c r="BB213" s="4"/>
      <c r="BC213" s="4"/>
      <c r="BD213" s="4"/>
      <c r="BE213" s="4"/>
      <c r="BF213" s="4"/>
      <c r="BG213" s="4"/>
      <c r="BH213" s="4"/>
      <c r="BI213" s="4"/>
      <c r="BJ213" s="4"/>
      <c r="BK213" s="4"/>
      <c r="BL213" s="4"/>
      <c r="BM213" s="4"/>
    </row>
    <row r="214" spans="1:65">
      <c r="A214" s="32" t="s">
        <v>2952</v>
      </c>
      <c r="B214" s="32" t="s">
        <v>2570</v>
      </c>
      <c r="C214" s="32" t="s">
        <v>2467</v>
      </c>
      <c r="D214" s="32" t="s">
        <v>2954</v>
      </c>
      <c r="E214" s="40" t="s">
        <v>2955</v>
      </c>
      <c r="F214" s="34" t="s">
        <v>123</v>
      </c>
      <c r="G214" s="49" t="s">
        <v>2956</v>
      </c>
      <c r="H214" s="114" t="s">
        <v>2957</v>
      </c>
      <c r="I214" s="32" t="s">
        <v>2958</v>
      </c>
      <c r="J214" s="32" t="s">
        <v>2959</v>
      </c>
      <c r="K214" s="32" t="s">
        <v>2960</v>
      </c>
      <c r="L214" s="114"/>
      <c r="M214" s="32"/>
      <c r="N214" s="32"/>
      <c r="O214" s="32"/>
      <c r="P214" s="40" t="s">
        <v>2961</v>
      </c>
      <c r="Q214" s="36">
        <v>43397</v>
      </c>
      <c r="R214" s="36">
        <v>43413</v>
      </c>
      <c r="S214" s="36">
        <v>43473</v>
      </c>
      <c r="T214" s="32">
        <v>90</v>
      </c>
      <c r="U214" s="67">
        <v>324987372</v>
      </c>
      <c r="V214" s="55"/>
      <c r="W214" s="62">
        <v>601</v>
      </c>
      <c r="X214" s="235">
        <v>43415</v>
      </c>
      <c r="Y214" s="62">
        <v>557</v>
      </c>
      <c r="Z214" s="34" t="s">
        <v>2962</v>
      </c>
      <c r="AA214" s="65">
        <v>1535</v>
      </c>
      <c r="AB214" s="34" t="s">
        <v>2963</v>
      </c>
      <c r="AC214" s="70"/>
      <c r="AD214" s="67"/>
      <c r="AE214" s="67"/>
      <c r="AF214" s="67"/>
      <c r="AG214" s="67"/>
      <c r="AH214" s="230" t="s">
        <v>498</v>
      </c>
      <c r="AI214" s="53">
        <v>43562</v>
      </c>
      <c r="AJ214" s="248">
        <v>30</v>
      </c>
      <c r="AK214" s="231" t="s">
        <v>2965</v>
      </c>
      <c r="AL214" s="69">
        <f t="shared" si="0"/>
        <v>324987372</v>
      </c>
      <c r="AM214" s="70" t="s">
        <v>2477</v>
      </c>
      <c r="AN214" s="70" t="s">
        <v>2968</v>
      </c>
      <c r="AO214" s="39"/>
      <c r="AP214" s="70" t="s">
        <v>2500</v>
      </c>
      <c r="AQ214" s="34" t="s">
        <v>241</v>
      </c>
      <c r="AR214" s="34" t="s">
        <v>229</v>
      </c>
      <c r="AS214" s="32"/>
      <c r="AT214" s="4"/>
      <c r="AU214" s="4"/>
      <c r="AV214" s="4"/>
      <c r="AW214" s="4"/>
      <c r="AX214" s="4"/>
      <c r="AY214" s="4"/>
      <c r="AZ214" s="4"/>
      <c r="BA214" s="4"/>
      <c r="BB214" s="4"/>
      <c r="BC214" s="4"/>
      <c r="BD214" s="4"/>
      <c r="BE214" s="4"/>
      <c r="BF214" s="4"/>
      <c r="BG214" s="4"/>
      <c r="BH214" s="4"/>
      <c r="BI214" s="4"/>
      <c r="BJ214" s="4"/>
      <c r="BK214" s="4"/>
      <c r="BL214" s="4"/>
      <c r="BM214" s="4"/>
    </row>
    <row r="215" spans="1:65">
      <c r="A215" s="32" t="s">
        <v>2974</v>
      </c>
      <c r="B215" s="32" t="s">
        <v>116</v>
      </c>
      <c r="C215" s="32" t="s">
        <v>30</v>
      </c>
      <c r="D215" s="32" t="s">
        <v>2975</v>
      </c>
      <c r="E215" s="40" t="s">
        <v>2976</v>
      </c>
      <c r="F215" s="34" t="s">
        <v>217</v>
      </c>
      <c r="G215" s="49">
        <v>79591156</v>
      </c>
      <c r="H215" s="114"/>
      <c r="I215" s="32"/>
      <c r="J215" s="32"/>
      <c r="K215" s="32"/>
      <c r="L215" s="114"/>
      <c r="M215" s="32"/>
      <c r="N215" s="32"/>
      <c r="O215" s="32"/>
      <c r="P215" s="40" t="s">
        <v>2978</v>
      </c>
      <c r="Q215" s="36">
        <v>43378</v>
      </c>
      <c r="R215" s="36">
        <v>43390</v>
      </c>
      <c r="S215" s="36">
        <v>43540</v>
      </c>
      <c r="T215" s="32">
        <v>150</v>
      </c>
      <c r="U215" s="67">
        <v>48000000</v>
      </c>
      <c r="V215" s="55"/>
      <c r="W215" s="62">
        <v>588</v>
      </c>
      <c r="X215" s="235">
        <v>43390</v>
      </c>
      <c r="Y215" s="62">
        <v>555</v>
      </c>
      <c r="Z215" s="34" t="s">
        <v>2981</v>
      </c>
      <c r="AA215" s="65">
        <v>0</v>
      </c>
      <c r="AB215" s="34" t="s">
        <v>2982</v>
      </c>
      <c r="AC215" s="70"/>
      <c r="AD215" s="67"/>
      <c r="AE215" s="67"/>
      <c r="AF215" s="67"/>
      <c r="AG215" s="67"/>
      <c r="AH215" s="67"/>
      <c r="AI215" s="67"/>
      <c r="AJ215" s="67"/>
      <c r="AK215" s="67"/>
      <c r="AL215" s="69">
        <f t="shared" si="0"/>
        <v>48000000</v>
      </c>
      <c r="AM215" s="70" t="s">
        <v>2347</v>
      </c>
      <c r="AN215" s="70" t="s">
        <v>1563</v>
      </c>
      <c r="AO215" s="39"/>
      <c r="AP215" s="70" t="s">
        <v>1530</v>
      </c>
      <c r="AQ215" s="233" t="s">
        <v>241</v>
      </c>
      <c r="AR215" s="34" t="s">
        <v>229</v>
      </c>
      <c r="AS215" s="32"/>
      <c r="AT215" s="4"/>
      <c r="AU215" s="4"/>
      <c r="AV215" s="4"/>
      <c r="AW215" s="4"/>
      <c r="AX215" s="4"/>
      <c r="AY215" s="4"/>
      <c r="AZ215" s="4"/>
      <c r="BA215" s="4"/>
      <c r="BB215" s="4"/>
      <c r="BC215" s="4"/>
      <c r="BD215" s="4"/>
      <c r="BE215" s="4"/>
      <c r="BF215" s="4"/>
      <c r="BG215" s="4"/>
      <c r="BH215" s="4"/>
      <c r="BI215" s="4"/>
      <c r="BJ215" s="4"/>
      <c r="BK215" s="4"/>
      <c r="BL215" s="4"/>
      <c r="BM215" s="4"/>
    </row>
    <row r="216" spans="1:65">
      <c r="A216" s="77" t="s">
        <v>2987</v>
      </c>
      <c r="B216" s="77" t="s">
        <v>2326</v>
      </c>
      <c r="C216" s="77" t="s">
        <v>2448</v>
      </c>
      <c r="D216" s="74" t="s">
        <v>2448</v>
      </c>
      <c r="E216" s="78" t="s">
        <v>2716</v>
      </c>
      <c r="F216" s="77"/>
      <c r="G216" s="93"/>
      <c r="H216" s="79"/>
      <c r="I216" s="77"/>
      <c r="J216" s="77"/>
      <c r="K216" s="77"/>
      <c r="L216" s="79"/>
      <c r="M216" s="77"/>
      <c r="N216" s="77"/>
      <c r="O216" s="77"/>
      <c r="P216" s="78"/>
      <c r="Q216" s="80"/>
      <c r="R216" s="80"/>
      <c r="S216" s="80"/>
      <c r="T216" s="77"/>
      <c r="U216" s="95"/>
      <c r="V216" s="95"/>
      <c r="W216" s="252"/>
      <c r="X216" s="80"/>
      <c r="Y216" s="252"/>
      <c r="Z216" s="77"/>
      <c r="AA216" s="98"/>
      <c r="AB216" s="77"/>
      <c r="AC216" s="253"/>
      <c r="AD216" s="95"/>
      <c r="AE216" s="95"/>
      <c r="AF216" s="95"/>
      <c r="AG216" s="95"/>
      <c r="AH216" s="95"/>
      <c r="AI216" s="95"/>
      <c r="AJ216" s="95"/>
      <c r="AK216" s="95"/>
      <c r="AL216" s="67">
        <f t="shared" si="0"/>
        <v>0</v>
      </c>
      <c r="AM216" s="253"/>
      <c r="AN216" s="253"/>
      <c r="AO216" s="98"/>
      <c r="AP216" s="253"/>
      <c r="AQ216" s="77" t="s">
        <v>2463</v>
      </c>
      <c r="AR216" s="77" t="s">
        <v>229</v>
      </c>
      <c r="AS216" s="77" t="s">
        <v>2448</v>
      </c>
      <c r="AT216" s="4"/>
      <c r="AU216" s="4"/>
      <c r="AV216" s="4"/>
      <c r="AW216" s="4"/>
      <c r="AX216" s="4"/>
      <c r="AY216" s="4"/>
      <c r="AZ216" s="4"/>
      <c r="BA216" s="4"/>
      <c r="BB216" s="4"/>
      <c r="BC216" s="4"/>
      <c r="BD216" s="4"/>
      <c r="BE216" s="4"/>
      <c r="BF216" s="4"/>
      <c r="BG216" s="4"/>
      <c r="BH216" s="4"/>
      <c r="BI216" s="4"/>
      <c r="BJ216" s="4"/>
      <c r="BK216" s="4"/>
      <c r="BL216" s="4"/>
      <c r="BM216" s="4"/>
    </row>
    <row r="217" spans="1:65">
      <c r="A217" s="32" t="s">
        <v>2998</v>
      </c>
      <c r="B217" s="32" t="s">
        <v>1440</v>
      </c>
      <c r="C217" s="32"/>
      <c r="D217" s="32" t="s">
        <v>3000</v>
      </c>
      <c r="E217" s="40" t="s">
        <v>3001</v>
      </c>
      <c r="F217" s="34"/>
      <c r="G217" s="49"/>
      <c r="H217" s="114"/>
      <c r="I217" s="32"/>
      <c r="J217" s="32"/>
      <c r="K217" s="32"/>
      <c r="L217" s="114"/>
      <c r="M217" s="32"/>
      <c r="N217" s="32"/>
      <c r="O217" s="32"/>
      <c r="P217" s="40"/>
      <c r="Q217" s="36"/>
      <c r="R217" s="36"/>
      <c r="S217" s="36"/>
      <c r="T217" s="32"/>
      <c r="U217" s="67"/>
      <c r="V217" s="55"/>
      <c r="W217" s="62"/>
      <c r="X217" s="36"/>
      <c r="Y217" s="62"/>
      <c r="Z217" s="34"/>
      <c r="AA217" s="65"/>
      <c r="AB217" s="34"/>
      <c r="AC217" s="70"/>
      <c r="AD217" s="67"/>
      <c r="AE217" s="67"/>
      <c r="AF217" s="67"/>
      <c r="AG217" s="67"/>
      <c r="AH217" s="67"/>
      <c r="AI217" s="67"/>
      <c r="AJ217" s="67"/>
      <c r="AK217" s="67"/>
      <c r="AL217" s="67">
        <f t="shared" si="0"/>
        <v>0</v>
      </c>
      <c r="AM217" s="70"/>
      <c r="AN217" s="70"/>
      <c r="AO217" s="39"/>
      <c r="AP217" s="70"/>
      <c r="AQ217" s="34" t="s">
        <v>27</v>
      </c>
      <c r="AR217" s="34" t="s">
        <v>229</v>
      </c>
      <c r="AS217" s="32" t="s">
        <v>3000</v>
      </c>
      <c r="AT217" s="4"/>
      <c r="AU217" s="4"/>
      <c r="AV217" s="4"/>
      <c r="AW217" s="4"/>
      <c r="AX217" s="4"/>
      <c r="AY217" s="4"/>
      <c r="AZ217" s="4"/>
      <c r="BA217" s="4"/>
      <c r="BB217" s="4"/>
      <c r="BC217" s="4"/>
      <c r="BD217" s="4"/>
      <c r="BE217" s="4"/>
      <c r="BF217" s="4"/>
      <c r="BG217" s="4"/>
      <c r="BH217" s="4"/>
      <c r="BI217" s="4"/>
      <c r="BJ217" s="4"/>
      <c r="BK217" s="4"/>
      <c r="BL217" s="4"/>
      <c r="BM217" s="4"/>
    </row>
    <row r="218" spans="1:65">
      <c r="A218" s="32" t="s">
        <v>3007</v>
      </c>
      <c r="B218" s="32" t="s">
        <v>214</v>
      </c>
      <c r="C218" s="32" t="s">
        <v>30</v>
      </c>
      <c r="D218" s="32" t="s">
        <v>3008</v>
      </c>
      <c r="E218" s="40" t="s">
        <v>151</v>
      </c>
      <c r="F218" s="34" t="s">
        <v>273</v>
      </c>
      <c r="G218" s="49">
        <v>1082867992</v>
      </c>
      <c r="H218" s="114"/>
      <c r="I218" s="32"/>
      <c r="J218" s="32"/>
      <c r="K218" s="32"/>
      <c r="L218" s="114" t="s">
        <v>3009</v>
      </c>
      <c r="M218" s="32" t="s">
        <v>273</v>
      </c>
      <c r="N218" s="32">
        <v>1000347681</v>
      </c>
      <c r="O218" s="254">
        <v>43487</v>
      </c>
      <c r="P218" s="40" t="s">
        <v>3011</v>
      </c>
      <c r="Q218" s="36">
        <v>43346</v>
      </c>
      <c r="R218" s="36">
        <v>43347</v>
      </c>
      <c r="S218" s="36">
        <v>43496</v>
      </c>
      <c r="T218" s="32">
        <v>116</v>
      </c>
      <c r="U218" s="67">
        <v>26680000</v>
      </c>
      <c r="V218" s="55">
        <v>6900000</v>
      </c>
      <c r="W218" s="62">
        <v>540</v>
      </c>
      <c r="X218" s="235">
        <v>43347</v>
      </c>
      <c r="Y218" s="62">
        <v>558</v>
      </c>
      <c r="Z218" s="34" t="s">
        <v>2168</v>
      </c>
      <c r="AA218" s="65">
        <v>1549</v>
      </c>
      <c r="AB218" s="34" t="s">
        <v>182</v>
      </c>
      <c r="AC218" s="87" t="s">
        <v>498</v>
      </c>
      <c r="AD218" s="88">
        <v>43462</v>
      </c>
      <c r="AE218" s="89" t="s">
        <v>3016</v>
      </c>
      <c r="AF218" s="89" t="s">
        <v>3017</v>
      </c>
      <c r="AG218" s="67">
        <v>6900000</v>
      </c>
      <c r="AH218" s="89" t="s">
        <v>498</v>
      </c>
      <c r="AI218" s="88">
        <v>43462</v>
      </c>
      <c r="AJ218" s="87" t="s">
        <v>2945</v>
      </c>
      <c r="AK218" s="87">
        <f t="shared" ref="AK218:AK219" si="4">AJ218+T218</f>
        <v>147</v>
      </c>
      <c r="AL218" s="69">
        <f t="shared" si="0"/>
        <v>33580000</v>
      </c>
      <c r="AM218" s="70" t="s">
        <v>238</v>
      </c>
      <c r="AN218" s="70" t="s">
        <v>239</v>
      </c>
      <c r="AO218" s="39">
        <v>1995</v>
      </c>
      <c r="AP218" s="70" t="s">
        <v>382</v>
      </c>
      <c r="AQ218" s="75" t="s">
        <v>241</v>
      </c>
      <c r="AR218" s="34" t="s">
        <v>229</v>
      </c>
      <c r="AS218" s="32"/>
      <c r="AT218" s="4"/>
      <c r="AU218" s="4"/>
      <c r="AV218" s="4"/>
      <c r="AW218" s="4"/>
      <c r="AX218" s="4"/>
      <c r="AY218" s="4"/>
      <c r="AZ218" s="4"/>
      <c r="BA218" s="4"/>
      <c r="BB218" s="4"/>
      <c r="BC218" s="4"/>
      <c r="BD218" s="4"/>
      <c r="BE218" s="4"/>
      <c r="BF218" s="4"/>
      <c r="BG218" s="4"/>
      <c r="BH218" s="4"/>
      <c r="BI218" s="4"/>
      <c r="BJ218" s="4"/>
      <c r="BK218" s="4"/>
      <c r="BL218" s="4"/>
      <c r="BM218" s="4"/>
    </row>
    <row r="219" spans="1:65">
      <c r="A219" s="32" t="s">
        <v>3025</v>
      </c>
      <c r="B219" s="32" t="s">
        <v>214</v>
      </c>
      <c r="C219" s="32" t="s">
        <v>30</v>
      </c>
      <c r="D219" s="32" t="s">
        <v>3026</v>
      </c>
      <c r="E219" s="40" t="s">
        <v>3027</v>
      </c>
      <c r="F219" s="34" t="s">
        <v>273</v>
      </c>
      <c r="G219" s="49">
        <v>1049622974</v>
      </c>
      <c r="H219" s="114"/>
      <c r="I219" s="32"/>
      <c r="J219" s="32"/>
      <c r="K219" s="32"/>
      <c r="L219" s="114"/>
      <c r="M219" s="32"/>
      <c r="N219" s="32"/>
      <c r="O219" s="32"/>
      <c r="P219" s="40" t="s">
        <v>3029</v>
      </c>
      <c r="Q219" s="36">
        <v>43347</v>
      </c>
      <c r="R219" s="36">
        <v>43348</v>
      </c>
      <c r="S219" s="36">
        <v>43496</v>
      </c>
      <c r="T219" s="32">
        <v>116</v>
      </c>
      <c r="U219" s="67">
        <v>25678533</v>
      </c>
      <c r="V219" s="55">
        <v>6641000</v>
      </c>
      <c r="W219" s="62">
        <v>542</v>
      </c>
      <c r="X219" s="235">
        <v>43348</v>
      </c>
      <c r="Y219" s="62">
        <v>550</v>
      </c>
      <c r="Z219" s="34" t="s">
        <v>3032</v>
      </c>
      <c r="AA219" s="65">
        <v>1538</v>
      </c>
      <c r="AB219" s="34" t="s">
        <v>323</v>
      </c>
      <c r="AC219" s="87" t="s">
        <v>498</v>
      </c>
      <c r="AD219" s="88">
        <v>43462</v>
      </c>
      <c r="AE219" s="89" t="s">
        <v>3034</v>
      </c>
      <c r="AF219" s="89" t="s">
        <v>3035</v>
      </c>
      <c r="AG219" s="67">
        <v>6641000</v>
      </c>
      <c r="AH219" s="89" t="s">
        <v>498</v>
      </c>
      <c r="AI219" s="88">
        <v>43462</v>
      </c>
      <c r="AJ219" s="87" t="s">
        <v>2945</v>
      </c>
      <c r="AK219" s="87">
        <f t="shared" si="4"/>
        <v>147</v>
      </c>
      <c r="AL219" s="69">
        <f t="shared" si="0"/>
        <v>32319533</v>
      </c>
      <c r="AM219" s="70" t="s">
        <v>238</v>
      </c>
      <c r="AN219" s="111" t="s">
        <v>2812</v>
      </c>
      <c r="AO219" s="39">
        <v>1928</v>
      </c>
      <c r="AP219" s="70" t="s">
        <v>287</v>
      </c>
      <c r="AQ219" s="75" t="s">
        <v>241</v>
      </c>
      <c r="AR219" s="34" t="s">
        <v>229</v>
      </c>
      <c r="AS219" s="32"/>
      <c r="AT219" s="4"/>
      <c r="AU219" s="4"/>
      <c r="AV219" s="4"/>
      <c r="AW219" s="4"/>
      <c r="AX219" s="4"/>
      <c r="AY219" s="4"/>
      <c r="AZ219" s="4"/>
      <c r="BA219" s="4"/>
      <c r="BB219" s="4"/>
      <c r="BC219" s="4"/>
      <c r="BD219" s="4"/>
      <c r="BE219" s="4"/>
      <c r="BF219" s="4"/>
      <c r="BG219" s="4"/>
      <c r="BH219" s="4"/>
      <c r="BI219" s="4"/>
      <c r="BJ219" s="4"/>
      <c r="BK219" s="4"/>
      <c r="BL219" s="4"/>
      <c r="BM219" s="4"/>
    </row>
    <row r="220" spans="1:65">
      <c r="A220" s="32" t="s">
        <v>3039</v>
      </c>
      <c r="B220" s="32" t="s">
        <v>116</v>
      </c>
      <c r="C220" s="32" t="s">
        <v>30</v>
      </c>
      <c r="D220" s="32" t="s">
        <v>3041</v>
      </c>
      <c r="E220" s="40" t="s">
        <v>3042</v>
      </c>
      <c r="F220" s="34" t="s">
        <v>273</v>
      </c>
      <c r="G220" s="49">
        <v>79378411</v>
      </c>
      <c r="H220" s="114"/>
      <c r="I220" s="32"/>
      <c r="J220" s="32"/>
      <c r="K220" s="32"/>
      <c r="L220" s="114"/>
      <c r="M220" s="32"/>
      <c r="N220" s="32"/>
      <c r="O220" s="32"/>
      <c r="P220" s="40" t="s">
        <v>3045</v>
      </c>
      <c r="Q220" s="36">
        <v>43440</v>
      </c>
      <c r="R220" s="36">
        <v>43447</v>
      </c>
      <c r="S220" s="53">
        <v>43720</v>
      </c>
      <c r="T220" s="32">
        <v>150</v>
      </c>
      <c r="U220" s="67">
        <v>40000000</v>
      </c>
      <c r="V220" s="55"/>
      <c r="W220" s="62">
        <v>618</v>
      </c>
      <c r="X220" s="235">
        <v>43356</v>
      </c>
      <c r="Y220" s="62">
        <v>624</v>
      </c>
      <c r="Z220" s="34" t="s">
        <v>3050</v>
      </c>
      <c r="AA220" s="65">
        <v>0</v>
      </c>
      <c r="AB220" s="34" t="s">
        <v>3051</v>
      </c>
      <c r="AC220" s="70"/>
      <c r="AD220" s="67"/>
      <c r="AE220" s="67"/>
      <c r="AF220" s="67"/>
      <c r="AG220" s="67"/>
      <c r="AH220" s="231" t="s">
        <v>1622</v>
      </c>
      <c r="AI220" s="248" t="s">
        <v>3053</v>
      </c>
      <c r="AJ220" s="230">
        <f>60+60</f>
        <v>120</v>
      </c>
      <c r="AK220" s="230" t="s">
        <v>2712</v>
      </c>
      <c r="AL220" s="69">
        <f t="shared" si="0"/>
        <v>40000000</v>
      </c>
      <c r="AM220" s="70" t="s">
        <v>2347</v>
      </c>
      <c r="AN220" s="71" t="s">
        <v>1528</v>
      </c>
      <c r="AO220" s="39"/>
      <c r="AP220" s="70"/>
      <c r="AQ220" s="233" t="s">
        <v>228</v>
      </c>
      <c r="AR220" s="34" t="s">
        <v>229</v>
      </c>
      <c r="AS220" s="32"/>
      <c r="AT220" s="4"/>
      <c r="AU220" s="4"/>
      <c r="AV220" s="4"/>
      <c r="AW220" s="4"/>
      <c r="AX220" s="4"/>
      <c r="AY220" s="4"/>
      <c r="AZ220" s="4"/>
      <c r="BA220" s="4"/>
      <c r="BB220" s="4"/>
      <c r="BC220" s="4"/>
      <c r="BD220" s="4"/>
      <c r="BE220" s="4"/>
      <c r="BF220" s="4"/>
      <c r="BG220" s="4"/>
      <c r="BH220" s="4"/>
      <c r="BI220" s="4"/>
      <c r="BJ220" s="4"/>
      <c r="BK220" s="4"/>
      <c r="BL220" s="4"/>
      <c r="BM220" s="4"/>
    </row>
    <row r="221" spans="1:65">
      <c r="A221" s="74" t="s">
        <v>3055</v>
      </c>
      <c r="B221" s="74"/>
      <c r="C221" s="74" t="s">
        <v>2448</v>
      </c>
      <c r="D221" s="74" t="s">
        <v>2448</v>
      </c>
      <c r="E221" s="79" t="s">
        <v>3057</v>
      </c>
      <c r="F221" s="77"/>
      <c r="G221" s="93"/>
      <c r="H221" s="234"/>
      <c r="I221" s="74"/>
      <c r="J221" s="74"/>
      <c r="K221" s="74"/>
      <c r="L221" s="234"/>
      <c r="M221" s="74"/>
      <c r="N221" s="74"/>
      <c r="O221" s="74"/>
      <c r="P221" s="78"/>
      <c r="Q221" s="80"/>
      <c r="R221" s="80"/>
      <c r="S221" s="80"/>
      <c r="T221" s="74"/>
      <c r="U221" s="99"/>
      <c r="V221" s="95"/>
      <c r="W221" s="96"/>
      <c r="X221" s="80"/>
      <c r="Y221" s="96"/>
      <c r="Z221" s="77"/>
      <c r="AA221" s="98"/>
      <c r="AB221" s="77"/>
      <c r="AC221" s="100"/>
      <c r="AD221" s="99"/>
      <c r="AE221" s="99"/>
      <c r="AF221" s="99"/>
      <c r="AG221" s="99"/>
      <c r="AH221" s="99"/>
      <c r="AI221" s="99"/>
      <c r="AJ221" s="99"/>
      <c r="AK221" s="99"/>
      <c r="AL221" s="67">
        <f t="shared" si="0"/>
        <v>0</v>
      </c>
      <c r="AM221" s="100"/>
      <c r="AN221" s="100"/>
      <c r="AO221" s="76"/>
      <c r="AP221" s="100"/>
      <c r="AQ221" s="77" t="s">
        <v>2463</v>
      </c>
      <c r="AR221" s="77" t="s">
        <v>229</v>
      </c>
      <c r="AS221" s="74" t="s">
        <v>2448</v>
      </c>
      <c r="AT221" s="4"/>
      <c r="AU221" s="4"/>
      <c r="AV221" s="4"/>
      <c r="AW221" s="4"/>
      <c r="AX221" s="4"/>
      <c r="AY221" s="4"/>
      <c r="AZ221" s="4"/>
      <c r="BA221" s="4"/>
      <c r="BB221" s="4"/>
      <c r="BC221" s="4"/>
      <c r="BD221" s="4"/>
      <c r="BE221" s="4"/>
      <c r="BF221" s="4"/>
      <c r="BG221" s="4"/>
      <c r="BH221" s="4"/>
      <c r="BI221" s="4"/>
      <c r="BJ221" s="4"/>
      <c r="BK221" s="4"/>
      <c r="BL221" s="4"/>
      <c r="BM221" s="4"/>
    </row>
    <row r="222" spans="1:65">
      <c r="A222" s="32" t="s">
        <v>3064</v>
      </c>
      <c r="B222" s="32" t="s">
        <v>2326</v>
      </c>
      <c r="C222" s="32" t="s">
        <v>2377</v>
      </c>
      <c r="D222" s="32" t="s">
        <v>3066</v>
      </c>
      <c r="E222" s="40" t="s">
        <v>3067</v>
      </c>
      <c r="F222" s="34" t="s">
        <v>273</v>
      </c>
      <c r="G222" s="49" t="s">
        <v>3069</v>
      </c>
      <c r="H222" s="114"/>
      <c r="I222" s="32"/>
      <c r="J222" s="32"/>
      <c r="K222" s="32"/>
      <c r="L222" s="114"/>
      <c r="M222" s="32"/>
      <c r="N222" s="32"/>
      <c r="O222" s="32"/>
      <c r="P222" s="40" t="s">
        <v>3070</v>
      </c>
      <c r="Q222" s="36">
        <v>43367</v>
      </c>
      <c r="R222" s="36">
        <v>43374</v>
      </c>
      <c r="S222" s="36">
        <v>43403</v>
      </c>
      <c r="T222" s="32">
        <v>30</v>
      </c>
      <c r="U222" s="67">
        <v>3000000</v>
      </c>
      <c r="V222" s="55"/>
      <c r="W222" s="62">
        <v>566</v>
      </c>
      <c r="X222" s="235">
        <v>43371</v>
      </c>
      <c r="Y222" s="62">
        <v>563</v>
      </c>
      <c r="Z222" s="34" t="s">
        <v>2696</v>
      </c>
      <c r="AA222" s="65">
        <v>0</v>
      </c>
      <c r="AB222" s="34" t="s">
        <v>3071</v>
      </c>
      <c r="AC222" s="70"/>
      <c r="AD222" s="67"/>
      <c r="AE222" s="67"/>
      <c r="AF222" s="67"/>
      <c r="AG222" s="67"/>
      <c r="AH222" s="67"/>
      <c r="AI222" s="67"/>
      <c r="AJ222" s="67"/>
      <c r="AK222" s="67"/>
      <c r="AL222" s="69">
        <f t="shared" si="0"/>
        <v>3000000</v>
      </c>
      <c r="AM222" s="70" t="s">
        <v>2382</v>
      </c>
      <c r="AN222" s="70"/>
      <c r="AO222" s="39"/>
      <c r="AP222" s="70"/>
      <c r="AQ222" s="34" t="s">
        <v>241</v>
      </c>
      <c r="AR222" s="34" t="s">
        <v>229</v>
      </c>
      <c r="AS222" s="32"/>
      <c r="AT222" s="4"/>
      <c r="AU222" s="4"/>
      <c r="AV222" s="4"/>
      <c r="AW222" s="4"/>
      <c r="AX222" s="4"/>
      <c r="AY222" s="4"/>
      <c r="AZ222" s="4"/>
      <c r="BA222" s="4"/>
      <c r="BB222" s="4"/>
      <c r="BC222" s="4"/>
      <c r="BD222" s="4"/>
      <c r="BE222" s="4"/>
      <c r="BF222" s="4"/>
      <c r="BG222" s="4"/>
      <c r="BH222" s="4"/>
      <c r="BI222" s="4"/>
      <c r="BJ222" s="4"/>
      <c r="BK222" s="4"/>
      <c r="BL222" s="4"/>
      <c r="BM222" s="4"/>
    </row>
    <row r="223" spans="1:65">
      <c r="A223" s="32" t="s">
        <v>3073</v>
      </c>
      <c r="B223" s="32" t="s">
        <v>2326</v>
      </c>
      <c r="C223" s="32" t="s">
        <v>2123</v>
      </c>
      <c r="D223" s="32" t="s">
        <v>3075</v>
      </c>
      <c r="E223" s="40" t="s">
        <v>3076</v>
      </c>
      <c r="F223" s="34" t="s">
        <v>237</v>
      </c>
      <c r="G223" s="49">
        <v>79913714</v>
      </c>
      <c r="H223" s="114"/>
      <c r="I223" s="32"/>
      <c r="J223" s="32"/>
      <c r="K223" s="32"/>
      <c r="L223" s="114"/>
      <c r="M223" s="32"/>
      <c r="N223" s="32"/>
      <c r="O223" s="32"/>
      <c r="P223" s="40" t="s">
        <v>3079</v>
      </c>
      <c r="Q223" s="36">
        <v>43368</v>
      </c>
      <c r="R223" s="36">
        <v>43368</v>
      </c>
      <c r="S223" s="36">
        <v>43548</v>
      </c>
      <c r="T223" s="32">
        <v>150</v>
      </c>
      <c r="U223" s="67">
        <v>21800000</v>
      </c>
      <c r="V223" s="55"/>
      <c r="W223" s="62">
        <v>553</v>
      </c>
      <c r="X223" s="235">
        <v>43369</v>
      </c>
      <c r="Y223" s="62">
        <v>566</v>
      </c>
      <c r="Z223" s="34" t="s">
        <v>2735</v>
      </c>
      <c r="AA223" s="65">
        <v>1548</v>
      </c>
      <c r="AB223" s="34" t="s">
        <v>2736</v>
      </c>
      <c r="AC223" s="70"/>
      <c r="AD223" s="67"/>
      <c r="AE223" s="67"/>
      <c r="AF223" s="67"/>
      <c r="AG223" s="67"/>
      <c r="AH223" s="89" t="s">
        <v>498</v>
      </c>
      <c r="AI223" s="88">
        <v>43528</v>
      </c>
      <c r="AJ223" s="87" t="s">
        <v>1590</v>
      </c>
      <c r="AK223" s="87">
        <f>AJ223+T223</f>
        <v>170</v>
      </c>
      <c r="AL223" s="69">
        <f t="shared" si="0"/>
        <v>21800000</v>
      </c>
      <c r="AM223" s="70" t="s">
        <v>2143</v>
      </c>
      <c r="AN223" s="71" t="s">
        <v>3085</v>
      </c>
      <c r="AO223" s="39"/>
      <c r="AP223" s="70" t="s">
        <v>2500</v>
      </c>
      <c r="AQ223" s="233" t="s">
        <v>241</v>
      </c>
      <c r="AR223" s="34" t="s">
        <v>229</v>
      </c>
      <c r="AS223" s="32"/>
      <c r="AT223" s="4"/>
      <c r="AU223" s="4"/>
      <c r="AV223" s="4"/>
      <c r="AW223" s="4"/>
      <c r="AX223" s="4"/>
      <c r="AY223" s="4"/>
      <c r="AZ223" s="4"/>
      <c r="BA223" s="4"/>
      <c r="BB223" s="4"/>
      <c r="BC223" s="4"/>
      <c r="BD223" s="4"/>
      <c r="BE223" s="4"/>
      <c r="BF223" s="4"/>
      <c r="BG223" s="4"/>
      <c r="BH223" s="4"/>
      <c r="BI223" s="4"/>
      <c r="BJ223" s="4"/>
      <c r="BK223" s="4"/>
      <c r="BL223" s="4"/>
      <c r="BM223" s="4"/>
    </row>
    <row r="224" spans="1:65">
      <c r="A224" s="32" t="s">
        <v>3087</v>
      </c>
      <c r="B224" s="32" t="s">
        <v>2326</v>
      </c>
      <c r="C224" s="32" t="s">
        <v>30</v>
      </c>
      <c r="D224" s="32" t="s">
        <v>3089</v>
      </c>
      <c r="E224" s="40" t="s">
        <v>3090</v>
      </c>
      <c r="F224" s="34" t="s">
        <v>123</v>
      </c>
      <c r="G224" s="49" t="s">
        <v>3092</v>
      </c>
      <c r="H224" s="114"/>
      <c r="I224" s="32"/>
      <c r="J224" s="32"/>
      <c r="K224" s="32"/>
      <c r="L224" s="114"/>
      <c r="M224" s="32"/>
      <c r="N224" s="32"/>
      <c r="O224" s="32"/>
      <c r="P224" s="40" t="s">
        <v>3093</v>
      </c>
      <c r="Q224" s="36">
        <v>43363</v>
      </c>
      <c r="R224" s="36">
        <v>43376</v>
      </c>
      <c r="S224" s="36">
        <v>43406</v>
      </c>
      <c r="T224" s="32">
        <v>30</v>
      </c>
      <c r="U224" s="67">
        <v>16585775</v>
      </c>
      <c r="V224" s="55"/>
      <c r="W224" s="62">
        <v>575</v>
      </c>
      <c r="X224" s="235">
        <v>43370</v>
      </c>
      <c r="Y224" s="62">
        <v>567</v>
      </c>
      <c r="Z224" s="34" t="s">
        <v>3094</v>
      </c>
      <c r="AA224" s="65">
        <v>1550</v>
      </c>
      <c r="AB224" s="34" t="s">
        <v>2342</v>
      </c>
      <c r="AC224" s="70"/>
      <c r="AD224" s="67"/>
      <c r="AE224" s="67"/>
      <c r="AF224" s="67"/>
      <c r="AG224" s="67"/>
      <c r="AH224" s="67"/>
      <c r="AI224" s="67"/>
      <c r="AJ224" s="67"/>
      <c r="AK224" s="67"/>
      <c r="AL224" s="69">
        <f t="shared" si="0"/>
        <v>16585775</v>
      </c>
      <c r="AM224" s="70" t="s">
        <v>2347</v>
      </c>
      <c r="AN224" s="70" t="s">
        <v>393</v>
      </c>
      <c r="AO224" s="39"/>
      <c r="AP224" s="70" t="s">
        <v>2500</v>
      </c>
      <c r="AQ224" s="34" t="s">
        <v>241</v>
      </c>
      <c r="AR224" s="34" t="s">
        <v>229</v>
      </c>
      <c r="AS224" s="32"/>
      <c r="AT224" s="4"/>
      <c r="AU224" s="4"/>
      <c r="AV224" s="4"/>
      <c r="AW224" s="4"/>
      <c r="AX224" s="4"/>
      <c r="AY224" s="4"/>
      <c r="AZ224" s="4"/>
      <c r="BA224" s="4"/>
      <c r="BB224" s="4"/>
      <c r="BC224" s="4"/>
      <c r="BD224" s="4"/>
      <c r="BE224" s="4"/>
      <c r="BF224" s="4"/>
      <c r="BG224" s="4"/>
      <c r="BH224" s="4"/>
      <c r="BI224" s="4"/>
      <c r="BJ224" s="4"/>
      <c r="BK224" s="4"/>
      <c r="BL224" s="4"/>
      <c r="BM224" s="4"/>
    </row>
    <row r="225" spans="1:65">
      <c r="A225" s="32" t="s">
        <v>3098</v>
      </c>
      <c r="B225" s="32" t="s">
        <v>116</v>
      </c>
      <c r="C225" s="32" t="s">
        <v>2123</v>
      </c>
      <c r="D225" s="256" t="s">
        <v>3101</v>
      </c>
      <c r="E225" s="40" t="s">
        <v>3105</v>
      </c>
      <c r="F225" s="34"/>
      <c r="G225" s="49"/>
      <c r="H225" s="114"/>
      <c r="I225" s="32"/>
      <c r="J225" s="32"/>
      <c r="K225" s="32"/>
      <c r="L225" s="114"/>
      <c r="M225" s="32"/>
      <c r="N225" s="32"/>
      <c r="O225" s="32"/>
      <c r="P225" s="40"/>
      <c r="Q225" s="36"/>
      <c r="R225" s="36"/>
      <c r="S225" s="36"/>
      <c r="T225" s="32"/>
      <c r="U225" s="258"/>
      <c r="V225" s="55"/>
      <c r="W225" s="62"/>
      <c r="X225" s="36"/>
      <c r="Y225" s="62"/>
      <c r="Z225" s="34"/>
      <c r="AA225" s="65"/>
      <c r="AB225" s="34"/>
      <c r="AC225" s="70"/>
      <c r="AD225" s="67"/>
      <c r="AE225" s="67"/>
      <c r="AF225" s="67"/>
      <c r="AG225" s="67"/>
      <c r="AH225" s="67"/>
      <c r="AI225" s="67"/>
      <c r="AJ225" s="67"/>
      <c r="AK225" s="67"/>
      <c r="AL225" s="67">
        <f t="shared" si="0"/>
        <v>0</v>
      </c>
      <c r="AM225" s="70"/>
      <c r="AN225" s="70"/>
      <c r="AO225" s="39"/>
      <c r="AP225" s="70"/>
      <c r="AQ225" s="34" t="s">
        <v>27</v>
      </c>
      <c r="AR225" s="34" t="s">
        <v>229</v>
      </c>
      <c r="AS225" s="32" t="s">
        <v>3101</v>
      </c>
      <c r="AT225" s="4"/>
      <c r="AU225" s="4"/>
      <c r="AV225" s="4"/>
      <c r="AW225" s="4"/>
      <c r="AX225" s="4"/>
      <c r="AY225" s="4"/>
      <c r="AZ225" s="4"/>
      <c r="BA225" s="4"/>
      <c r="BB225" s="4"/>
      <c r="BC225" s="4"/>
      <c r="BD225" s="4"/>
      <c r="BE225" s="4"/>
      <c r="BF225" s="4"/>
      <c r="BG225" s="4"/>
      <c r="BH225" s="4"/>
      <c r="BI225" s="4"/>
      <c r="BJ225" s="4"/>
      <c r="BK225" s="4"/>
      <c r="BL225" s="4"/>
      <c r="BM225" s="4"/>
    </row>
    <row r="226" spans="1:65">
      <c r="A226" s="196" t="s">
        <v>3115</v>
      </c>
      <c r="B226" s="196" t="s">
        <v>1062</v>
      </c>
      <c r="C226" s="196" t="s">
        <v>2377</v>
      </c>
      <c r="D226" s="196">
        <v>31487</v>
      </c>
      <c r="E226" s="259" t="s">
        <v>3117</v>
      </c>
      <c r="F226" s="260" t="s">
        <v>123</v>
      </c>
      <c r="G226" s="261" t="s">
        <v>3121</v>
      </c>
      <c r="H226" s="199"/>
      <c r="I226" s="196"/>
      <c r="J226" s="196"/>
      <c r="K226" s="196"/>
      <c r="L226" s="199"/>
      <c r="M226" s="196"/>
      <c r="N226" s="196"/>
      <c r="O226" s="196"/>
      <c r="P226" s="259" t="s">
        <v>3126</v>
      </c>
      <c r="Q226" s="244">
        <v>43368</v>
      </c>
      <c r="R226" s="244">
        <v>43368</v>
      </c>
      <c r="S226" s="244">
        <v>43732</v>
      </c>
      <c r="T226" s="196">
        <v>360</v>
      </c>
      <c r="U226" s="258">
        <v>22000000</v>
      </c>
      <c r="V226" s="262"/>
      <c r="W226" s="264">
        <v>552</v>
      </c>
      <c r="X226" s="266">
        <v>43368</v>
      </c>
      <c r="Y226" s="264">
        <v>576</v>
      </c>
      <c r="Z226" s="260" t="s">
        <v>3139</v>
      </c>
      <c r="AA226" s="267">
        <v>0</v>
      </c>
      <c r="AB226" s="260" t="s">
        <v>1695</v>
      </c>
      <c r="AC226" s="268"/>
      <c r="AD226" s="258"/>
      <c r="AE226" s="258"/>
      <c r="AF226" s="258"/>
      <c r="AG226" s="258"/>
      <c r="AH226" s="258"/>
      <c r="AI226" s="258"/>
      <c r="AJ226" s="258"/>
      <c r="AK226" s="258"/>
      <c r="AL226" s="69">
        <f t="shared" si="0"/>
        <v>22000000</v>
      </c>
      <c r="AM226" s="268" t="s">
        <v>2382</v>
      </c>
      <c r="AN226" s="71" t="s">
        <v>443</v>
      </c>
      <c r="AO226" s="269"/>
      <c r="AP226" s="268" t="s">
        <v>382</v>
      </c>
      <c r="AQ226" s="207" t="s">
        <v>228</v>
      </c>
      <c r="AR226" s="260" t="s">
        <v>1066</v>
      </c>
      <c r="AS226" s="196"/>
      <c r="AT226" s="4"/>
      <c r="AU226" s="4"/>
      <c r="AV226" s="4"/>
      <c r="AW226" s="4"/>
      <c r="AX226" s="4"/>
      <c r="AY226" s="4"/>
      <c r="AZ226" s="4"/>
      <c r="BA226" s="4"/>
      <c r="BB226" s="4"/>
      <c r="BC226" s="4"/>
      <c r="BD226" s="4"/>
      <c r="BE226" s="4"/>
      <c r="BF226" s="4"/>
      <c r="BG226" s="4"/>
      <c r="BH226" s="4"/>
      <c r="BI226" s="4"/>
      <c r="BJ226" s="4"/>
      <c r="BK226" s="4"/>
      <c r="BL226" s="4"/>
      <c r="BM226" s="4"/>
    </row>
    <row r="227" spans="1:65">
      <c r="A227" s="270"/>
      <c r="B227" s="270"/>
      <c r="C227" s="270"/>
      <c r="D227" s="270"/>
      <c r="E227" s="271"/>
      <c r="F227" s="272"/>
      <c r="G227" s="273"/>
      <c r="H227" s="274"/>
      <c r="I227" s="270"/>
      <c r="J227" s="270"/>
      <c r="K227" s="270"/>
      <c r="L227" s="274"/>
      <c r="M227" s="270"/>
      <c r="N227" s="270"/>
      <c r="O227" s="270"/>
      <c r="P227" s="271"/>
      <c r="Q227" s="275"/>
      <c r="R227" s="275"/>
      <c r="S227" s="275"/>
      <c r="T227" s="270"/>
      <c r="U227" s="276">
        <v>60000000</v>
      </c>
      <c r="V227" s="277"/>
      <c r="W227" s="278">
        <v>552</v>
      </c>
      <c r="X227" s="275"/>
      <c r="Y227" s="278">
        <v>576</v>
      </c>
      <c r="Z227" s="272" t="s">
        <v>3149</v>
      </c>
      <c r="AA227" s="279">
        <v>1544</v>
      </c>
      <c r="AB227" s="272" t="s">
        <v>949</v>
      </c>
      <c r="AC227" s="280"/>
      <c r="AD227" s="276"/>
      <c r="AE227" s="276"/>
      <c r="AF227" s="276"/>
      <c r="AG227" s="276"/>
      <c r="AH227" s="276"/>
      <c r="AI227" s="276"/>
      <c r="AJ227" s="276"/>
      <c r="AK227" s="276"/>
      <c r="AL227" s="276"/>
      <c r="AM227" s="280"/>
      <c r="AN227" s="280"/>
      <c r="AO227" s="281"/>
      <c r="AP227" s="280"/>
      <c r="AQ227" s="272"/>
      <c r="AR227" s="272"/>
      <c r="AS227" s="270"/>
      <c r="AT227" s="4"/>
      <c r="AU227" s="4"/>
      <c r="AV227" s="4"/>
      <c r="AW227" s="4"/>
      <c r="AX227" s="4"/>
      <c r="AY227" s="4"/>
      <c r="AZ227" s="4"/>
      <c r="BA227" s="4"/>
      <c r="BB227" s="4"/>
      <c r="BC227" s="4"/>
      <c r="BD227" s="4"/>
      <c r="BE227" s="4"/>
      <c r="BF227" s="4"/>
      <c r="BG227" s="4"/>
      <c r="BH227" s="4"/>
      <c r="BI227" s="4"/>
      <c r="BJ227" s="4"/>
      <c r="BK227" s="4"/>
      <c r="BL227" s="4"/>
      <c r="BM227" s="4"/>
    </row>
    <row r="228" spans="1:65">
      <c r="A228" s="32" t="s">
        <v>3150</v>
      </c>
      <c r="B228" s="32" t="s">
        <v>214</v>
      </c>
      <c r="C228" s="32" t="s">
        <v>30</v>
      </c>
      <c r="D228" s="32" t="s">
        <v>3151</v>
      </c>
      <c r="E228" s="40" t="s">
        <v>3152</v>
      </c>
      <c r="F228" s="34" t="s">
        <v>217</v>
      </c>
      <c r="G228" s="49">
        <v>1032403462</v>
      </c>
      <c r="H228" s="114"/>
      <c r="I228" s="32"/>
      <c r="J228" s="32"/>
      <c r="K228" s="32"/>
      <c r="L228" s="114"/>
      <c r="M228" s="32"/>
      <c r="N228" s="32"/>
      <c r="O228" s="32"/>
      <c r="P228" s="40" t="s">
        <v>3153</v>
      </c>
      <c r="Q228" s="36">
        <v>43371</v>
      </c>
      <c r="R228" s="36">
        <v>43374</v>
      </c>
      <c r="S228" s="36">
        <v>43496</v>
      </c>
      <c r="T228" s="32">
        <v>90</v>
      </c>
      <c r="U228" s="282">
        <v>14700000</v>
      </c>
      <c r="V228" s="55">
        <v>4900000</v>
      </c>
      <c r="W228" s="62">
        <v>569</v>
      </c>
      <c r="X228" s="266">
        <v>43374</v>
      </c>
      <c r="Y228" s="62">
        <v>593</v>
      </c>
      <c r="Z228" s="34" t="s">
        <v>2808</v>
      </c>
      <c r="AA228" s="65">
        <v>1543</v>
      </c>
      <c r="AB228" s="34" t="s">
        <v>2089</v>
      </c>
      <c r="AC228" s="87" t="s">
        <v>498</v>
      </c>
      <c r="AD228" s="244">
        <v>43465</v>
      </c>
      <c r="AE228" s="89" t="s">
        <v>3154</v>
      </c>
      <c r="AF228" s="89" t="s">
        <v>3155</v>
      </c>
      <c r="AG228" s="67">
        <v>4900000</v>
      </c>
      <c r="AH228" s="89" t="s">
        <v>498</v>
      </c>
      <c r="AI228" s="244">
        <v>43465</v>
      </c>
      <c r="AJ228" s="87" t="s">
        <v>510</v>
      </c>
      <c r="AK228" s="89">
        <f>T228+AJ228</f>
        <v>120</v>
      </c>
      <c r="AL228" s="69">
        <f t="shared" ref="AL228:AL301" si="5">U228+AG228</f>
        <v>19600000</v>
      </c>
      <c r="AM228" s="70" t="s">
        <v>238</v>
      </c>
      <c r="AN228" s="70"/>
      <c r="AO228" s="39">
        <v>2173</v>
      </c>
      <c r="AP228" s="70" t="s">
        <v>287</v>
      </c>
      <c r="AQ228" s="75" t="s">
        <v>241</v>
      </c>
      <c r="AR228" s="34" t="s">
        <v>229</v>
      </c>
      <c r="AS228" s="32"/>
      <c r="AT228" s="4"/>
      <c r="AU228" s="4"/>
      <c r="AV228" s="4"/>
      <c r="AW228" s="4"/>
      <c r="AX228" s="4"/>
      <c r="AY228" s="4"/>
      <c r="AZ228" s="4"/>
      <c r="BA228" s="4"/>
      <c r="BB228" s="4"/>
      <c r="BC228" s="4"/>
      <c r="BD228" s="4"/>
      <c r="BE228" s="4"/>
      <c r="BF228" s="4"/>
      <c r="BG228" s="4"/>
      <c r="BH228" s="4"/>
      <c r="BI228" s="4"/>
      <c r="BJ228" s="4"/>
      <c r="BK228" s="4"/>
      <c r="BL228" s="4"/>
      <c r="BM228" s="4"/>
    </row>
    <row r="229" spans="1:65">
      <c r="A229" s="32" t="s">
        <v>3156</v>
      </c>
      <c r="B229" s="32" t="s">
        <v>2388</v>
      </c>
      <c r="C229" s="32" t="s">
        <v>30</v>
      </c>
      <c r="D229" s="32" t="s">
        <v>3157</v>
      </c>
      <c r="E229" s="40" t="s">
        <v>3158</v>
      </c>
      <c r="F229" s="34" t="s">
        <v>123</v>
      </c>
      <c r="G229" s="49">
        <v>900216251</v>
      </c>
      <c r="H229" s="114"/>
      <c r="I229" s="32"/>
      <c r="J229" s="32"/>
      <c r="K229" s="32"/>
      <c r="L229" s="114"/>
      <c r="M229" s="32"/>
      <c r="N229" s="32"/>
      <c r="O229" s="32"/>
      <c r="P229" s="40" t="s">
        <v>3159</v>
      </c>
      <c r="Q229" s="36">
        <v>43453</v>
      </c>
      <c r="R229" s="53">
        <v>43578</v>
      </c>
      <c r="S229" s="53">
        <v>43699</v>
      </c>
      <c r="T229" s="32">
        <v>120</v>
      </c>
      <c r="U229" s="282">
        <v>363523080</v>
      </c>
      <c r="V229" s="55"/>
      <c r="W229" s="62">
        <v>628</v>
      </c>
      <c r="X229" s="266">
        <v>43454</v>
      </c>
      <c r="Y229" s="62">
        <v>609</v>
      </c>
      <c r="Z229" s="34" t="s">
        <v>3160</v>
      </c>
      <c r="AA229" s="65">
        <v>1540</v>
      </c>
      <c r="AB229" s="34" t="s">
        <v>2538</v>
      </c>
      <c r="AC229" s="70"/>
      <c r="AD229" s="67"/>
      <c r="AE229" s="67"/>
      <c r="AF229" s="67"/>
      <c r="AG229" s="67"/>
      <c r="AH229" s="67"/>
      <c r="AI229" s="67"/>
      <c r="AJ229" s="67"/>
      <c r="AK229" s="67"/>
      <c r="AL229" s="69">
        <f t="shared" si="5"/>
        <v>363523080</v>
      </c>
      <c r="AM229" s="70" t="s">
        <v>2347</v>
      </c>
      <c r="AN229" s="71" t="s">
        <v>1363</v>
      </c>
      <c r="AO229" s="39"/>
      <c r="AP229" s="70" t="s">
        <v>2500</v>
      </c>
      <c r="AQ229" s="75" t="s">
        <v>228</v>
      </c>
      <c r="AR229" s="34" t="s">
        <v>229</v>
      </c>
      <c r="AS229" s="32"/>
      <c r="AT229" s="4"/>
      <c r="AU229" s="4"/>
      <c r="AV229" s="4"/>
      <c r="AW229" s="4"/>
      <c r="AX229" s="4"/>
      <c r="AY229" s="4"/>
      <c r="AZ229" s="4"/>
      <c r="BA229" s="4"/>
      <c r="BB229" s="4"/>
      <c r="BC229" s="4"/>
      <c r="BD229" s="4"/>
      <c r="BE229" s="4"/>
      <c r="BF229" s="4"/>
      <c r="BG229" s="4"/>
      <c r="BH229" s="4"/>
      <c r="BI229" s="4"/>
      <c r="BJ229" s="4"/>
      <c r="BK229" s="4"/>
      <c r="BL229" s="4"/>
      <c r="BM229" s="4"/>
    </row>
    <row r="230" spans="1:65">
      <c r="A230" s="32" t="s">
        <v>3161</v>
      </c>
      <c r="B230" s="32" t="s">
        <v>214</v>
      </c>
      <c r="C230" s="32" t="s">
        <v>30</v>
      </c>
      <c r="D230" s="32" t="s">
        <v>3162</v>
      </c>
      <c r="E230" s="40" t="s">
        <v>3163</v>
      </c>
      <c r="F230" s="34" t="s">
        <v>273</v>
      </c>
      <c r="G230" s="49">
        <v>19338480</v>
      </c>
      <c r="H230" s="114"/>
      <c r="I230" s="32"/>
      <c r="J230" s="32"/>
      <c r="K230" s="32"/>
      <c r="L230" s="114"/>
      <c r="M230" s="32"/>
      <c r="N230" s="32"/>
      <c r="O230" s="32"/>
      <c r="P230" s="40" t="s">
        <v>3164</v>
      </c>
      <c r="Q230" s="36">
        <v>43375</v>
      </c>
      <c r="R230" s="36">
        <v>43376</v>
      </c>
      <c r="S230" s="36">
        <v>43465</v>
      </c>
      <c r="T230" s="32">
        <v>88</v>
      </c>
      <c r="U230" s="282">
        <v>14373333</v>
      </c>
      <c r="V230" s="55">
        <v>4900000</v>
      </c>
      <c r="W230" s="62">
        <v>596</v>
      </c>
      <c r="X230" s="266">
        <v>43375</v>
      </c>
      <c r="Y230" s="62">
        <v>573</v>
      </c>
      <c r="Z230" s="34" t="s">
        <v>3165</v>
      </c>
      <c r="AA230" s="65">
        <v>1549</v>
      </c>
      <c r="AB230" s="34" t="s">
        <v>182</v>
      </c>
      <c r="AC230" s="70"/>
      <c r="AD230" s="67"/>
      <c r="AE230" s="67"/>
      <c r="AF230" s="67"/>
      <c r="AG230" s="67"/>
      <c r="AH230" s="67"/>
      <c r="AI230" s="67"/>
      <c r="AJ230" s="67"/>
      <c r="AK230" s="67"/>
      <c r="AL230" s="69">
        <f t="shared" si="5"/>
        <v>14373333</v>
      </c>
      <c r="AM230" s="70" t="s">
        <v>238</v>
      </c>
      <c r="AN230" s="70" t="s">
        <v>641</v>
      </c>
      <c r="AO230" s="39">
        <v>2175</v>
      </c>
      <c r="AP230" s="70" t="s">
        <v>624</v>
      </c>
      <c r="AQ230" s="34" t="s">
        <v>241</v>
      </c>
      <c r="AR230" s="34" t="s">
        <v>229</v>
      </c>
      <c r="AS230" s="32"/>
      <c r="AT230" s="4"/>
      <c r="AU230" s="4"/>
      <c r="AV230" s="4"/>
      <c r="AW230" s="4"/>
      <c r="AX230" s="4"/>
      <c r="AY230" s="4"/>
      <c r="AZ230" s="4"/>
      <c r="BA230" s="4"/>
      <c r="BB230" s="4"/>
      <c r="BC230" s="4"/>
      <c r="BD230" s="4"/>
      <c r="BE230" s="4"/>
      <c r="BF230" s="4"/>
      <c r="BG230" s="4"/>
      <c r="BH230" s="4"/>
      <c r="BI230" s="4"/>
      <c r="BJ230" s="4"/>
      <c r="BK230" s="4"/>
      <c r="BL230" s="4"/>
      <c r="BM230" s="4"/>
    </row>
    <row r="231" spans="1:65">
      <c r="A231" s="32" t="s">
        <v>3166</v>
      </c>
      <c r="B231" s="32" t="s">
        <v>214</v>
      </c>
      <c r="C231" s="32" t="s">
        <v>30</v>
      </c>
      <c r="D231" s="32" t="s">
        <v>3167</v>
      </c>
      <c r="E231" s="40" t="s">
        <v>412</v>
      </c>
      <c r="F231" s="34" t="s">
        <v>273</v>
      </c>
      <c r="G231" s="49">
        <v>79594955</v>
      </c>
      <c r="H231" s="114"/>
      <c r="I231" s="32"/>
      <c r="J231" s="32"/>
      <c r="K231" s="32"/>
      <c r="L231" s="114"/>
      <c r="M231" s="32"/>
      <c r="N231" s="32"/>
      <c r="O231" s="32"/>
      <c r="P231" s="40" t="s">
        <v>3168</v>
      </c>
      <c r="Q231" s="36">
        <v>43375</v>
      </c>
      <c r="R231" s="36">
        <v>43376</v>
      </c>
      <c r="S231" s="36">
        <v>43465</v>
      </c>
      <c r="T231" s="32">
        <v>88</v>
      </c>
      <c r="U231" s="282">
        <v>15253333</v>
      </c>
      <c r="V231" s="55">
        <v>5200000</v>
      </c>
      <c r="W231" s="62">
        <v>570</v>
      </c>
      <c r="X231" s="266">
        <v>43375</v>
      </c>
      <c r="Y231" s="62">
        <v>594</v>
      </c>
      <c r="Z231" s="34" t="s">
        <v>3165</v>
      </c>
      <c r="AA231" s="65">
        <v>1549</v>
      </c>
      <c r="AB231" s="34" t="s">
        <v>182</v>
      </c>
      <c r="AC231" s="70"/>
      <c r="AD231" s="67"/>
      <c r="AE231" s="67"/>
      <c r="AF231" s="67"/>
      <c r="AG231" s="67"/>
      <c r="AH231" s="67"/>
      <c r="AI231" s="67"/>
      <c r="AJ231" s="67"/>
      <c r="AK231" s="67"/>
      <c r="AL231" s="69">
        <f t="shared" si="5"/>
        <v>15253333</v>
      </c>
      <c r="AM231" s="70" t="s">
        <v>238</v>
      </c>
      <c r="AN231" s="70" t="s">
        <v>3169</v>
      </c>
      <c r="AO231" s="39">
        <v>2172</v>
      </c>
      <c r="AP231" s="70" t="s">
        <v>624</v>
      </c>
      <c r="AQ231" s="34" t="s">
        <v>241</v>
      </c>
      <c r="AR231" s="34" t="s">
        <v>229</v>
      </c>
      <c r="AS231" s="32"/>
      <c r="AT231" s="4"/>
      <c r="AU231" s="4"/>
      <c r="AV231" s="4"/>
      <c r="AW231" s="4"/>
      <c r="AX231" s="4"/>
      <c r="AY231" s="4"/>
      <c r="AZ231" s="4"/>
      <c r="BA231" s="4"/>
      <c r="BB231" s="4"/>
      <c r="BC231" s="4"/>
      <c r="BD231" s="4"/>
      <c r="BE231" s="4"/>
      <c r="BF231" s="4"/>
      <c r="BG231" s="4"/>
      <c r="BH231" s="4"/>
      <c r="BI231" s="4"/>
      <c r="BJ231" s="4"/>
      <c r="BK231" s="4"/>
      <c r="BL231" s="4"/>
      <c r="BM231" s="4"/>
    </row>
    <row r="232" spans="1:65">
      <c r="A232" s="32" t="s">
        <v>3170</v>
      </c>
      <c r="B232" s="32" t="s">
        <v>214</v>
      </c>
      <c r="C232" s="32" t="s">
        <v>30</v>
      </c>
      <c r="D232" s="32" t="s">
        <v>3171</v>
      </c>
      <c r="E232" s="40" t="s">
        <v>3172</v>
      </c>
      <c r="F232" s="34" t="s">
        <v>273</v>
      </c>
      <c r="G232" s="49">
        <v>19226604</v>
      </c>
      <c r="H232" s="114"/>
      <c r="I232" s="32"/>
      <c r="J232" s="32"/>
      <c r="K232" s="32"/>
      <c r="L232" s="114"/>
      <c r="M232" s="32"/>
      <c r="N232" s="32"/>
      <c r="O232" s="32"/>
      <c r="P232" s="40" t="s">
        <v>3173</v>
      </c>
      <c r="Q232" s="283">
        <v>43375</v>
      </c>
      <c r="R232" s="283">
        <v>43376</v>
      </c>
      <c r="S232" s="283">
        <v>43465</v>
      </c>
      <c r="T232" s="32">
        <v>88</v>
      </c>
      <c r="U232" s="282">
        <v>17600000</v>
      </c>
      <c r="V232" s="55">
        <v>6000000</v>
      </c>
      <c r="W232" s="62">
        <v>576</v>
      </c>
      <c r="X232" s="266">
        <v>43376</v>
      </c>
      <c r="Y232" s="62">
        <v>595</v>
      </c>
      <c r="Z232" s="34" t="s">
        <v>3165</v>
      </c>
      <c r="AA232" s="65">
        <v>1549</v>
      </c>
      <c r="AB232" s="34" t="s">
        <v>182</v>
      </c>
      <c r="AC232" s="70"/>
      <c r="AD232" s="67"/>
      <c r="AE232" s="67"/>
      <c r="AF232" s="67"/>
      <c r="AG232" s="67"/>
      <c r="AH232" s="67"/>
      <c r="AI232" s="67"/>
      <c r="AJ232" s="67"/>
      <c r="AK232" s="67"/>
      <c r="AL232" s="69">
        <f t="shared" si="5"/>
        <v>17600000</v>
      </c>
      <c r="AM232" s="70" t="s">
        <v>238</v>
      </c>
      <c r="AN232" s="70" t="s">
        <v>239</v>
      </c>
      <c r="AO232" s="39">
        <v>2176</v>
      </c>
      <c r="AP232" s="70" t="s">
        <v>624</v>
      </c>
      <c r="AQ232" s="34" t="s">
        <v>241</v>
      </c>
      <c r="AR232" s="34" t="s">
        <v>229</v>
      </c>
      <c r="AS232" s="32"/>
      <c r="AT232" s="4"/>
      <c r="AU232" s="4"/>
      <c r="AV232" s="4"/>
      <c r="AW232" s="4"/>
      <c r="AX232" s="4"/>
      <c r="AY232" s="4"/>
      <c r="AZ232" s="4"/>
      <c r="BA232" s="4"/>
      <c r="BB232" s="4"/>
      <c r="BC232" s="4"/>
      <c r="BD232" s="4"/>
      <c r="BE232" s="4"/>
      <c r="BF232" s="4"/>
      <c r="BG232" s="4"/>
      <c r="BH232" s="4"/>
      <c r="BI232" s="4"/>
      <c r="BJ232" s="4"/>
      <c r="BK232" s="4"/>
      <c r="BL232" s="4"/>
      <c r="BM232" s="4"/>
    </row>
    <row r="233" spans="1:65">
      <c r="A233" s="32" t="s">
        <v>3174</v>
      </c>
      <c r="B233" s="32" t="s">
        <v>214</v>
      </c>
      <c r="C233" s="32" t="s">
        <v>30</v>
      </c>
      <c r="D233" s="32" t="s">
        <v>3175</v>
      </c>
      <c r="E233" s="40" t="s">
        <v>226</v>
      </c>
      <c r="F233" s="34" t="s">
        <v>273</v>
      </c>
      <c r="G233" s="49">
        <v>1101175034</v>
      </c>
      <c r="H233" s="114"/>
      <c r="I233" s="32"/>
      <c r="J233" s="32"/>
      <c r="K233" s="32"/>
      <c r="L233" s="114"/>
      <c r="M233" s="32"/>
      <c r="N233" s="32"/>
      <c r="O233" s="32"/>
      <c r="P233" s="40" t="s">
        <v>3176</v>
      </c>
      <c r="Q233" s="283">
        <v>43376</v>
      </c>
      <c r="R233" s="283">
        <v>43376</v>
      </c>
      <c r="S233" s="283">
        <v>43465</v>
      </c>
      <c r="T233" s="32">
        <v>88</v>
      </c>
      <c r="U233" s="282">
        <v>14080000</v>
      </c>
      <c r="V233" s="55">
        <v>4800000</v>
      </c>
      <c r="W233" s="62">
        <v>574</v>
      </c>
      <c r="X233" s="266">
        <v>43376</v>
      </c>
      <c r="Y233" s="62">
        <v>598</v>
      </c>
      <c r="Z233" s="34" t="s">
        <v>3165</v>
      </c>
      <c r="AA233" s="65">
        <v>1549</v>
      </c>
      <c r="AB233" s="34" t="s">
        <v>182</v>
      </c>
      <c r="AC233" s="70"/>
      <c r="AD233" s="67"/>
      <c r="AE233" s="67"/>
      <c r="AF233" s="67"/>
      <c r="AG233" s="67"/>
      <c r="AH233" s="67"/>
      <c r="AI233" s="67"/>
      <c r="AJ233" s="67"/>
      <c r="AK233" s="67"/>
      <c r="AL233" s="69">
        <f t="shared" si="5"/>
        <v>14080000</v>
      </c>
      <c r="AM233" s="70" t="s">
        <v>238</v>
      </c>
      <c r="AN233" s="70" t="s">
        <v>641</v>
      </c>
      <c r="AO233" s="39">
        <v>2174</v>
      </c>
      <c r="AP233" s="70" t="s">
        <v>624</v>
      </c>
      <c r="AQ233" s="34" t="s">
        <v>241</v>
      </c>
      <c r="AR233" s="34" t="s">
        <v>229</v>
      </c>
      <c r="AS233" s="32"/>
      <c r="AT233" s="4"/>
      <c r="AU233" s="4"/>
      <c r="AV233" s="4"/>
      <c r="AW233" s="4"/>
      <c r="AX233" s="4"/>
      <c r="AY233" s="4"/>
      <c r="AZ233" s="4"/>
      <c r="BA233" s="4"/>
      <c r="BB233" s="4"/>
      <c r="BC233" s="4"/>
      <c r="BD233" s="4"/>
      <c r="BE233" s="4"/>
      <c r="BF233" s="4"/>
      <c r="BG233" s="4"/>
      <c r="BH233" s="4"/>
      <c r="BI233" s="4"/>
      <c r="BJ233" s="4"/>
      <c r="BK233" s="4"/>
      <c r="BL233" s="4"/>
      <c r="BM233" s="4"/>
    </row>
    <row r="234" spans="1:65">
      <c r="A234" s="32" t="s">
        <v>3177</v>
      </c>
      <c r="B234" s="32" t="s">
        <v>214</v>
      </c>
      <c r="C234" s="32" t="s">
        <v>30</v>
      </c>
      <c r="D234" s="32" t="s">
        <v>3178</v>
      </c>
      <c r="E234" s="40" t="s">
        <v>3179</v>
      </c>
      <c r="F234" s="34" t="s">
        <v>273</v>
      </c>
      <c r="G234" s="49">
        <v>1019071525</v>
      </c>
      <c r="H234" s="114"/>
      <c r="I234" s="32"/>
      <c r="J234" s="32"/>
      <c r="K234" s="32"/>
      <c r="L234" s="114"/>
      <c r="M234" s="32"/>
      <c r="N234" s="32"/>
      <c r="O234" s="32"/>
      <c r="P234" s="40" t="s">
        <v>3180</v>
      </c>
      <c r="Q234" s="36">
        <v>43382</v>
      </c>
      <c r="R234" s="36">
        <v>43384</v>
      </c>
      <c r="S234" s="36">
        <v>43465</v>
      </c>
      <c r="T234" s="32">
        <v>81</v>
      </c>
      <c r="U234" s="282">
        <v>4666667</v>
      </c>
      <c r="V234" s="55">
        <v>1750000</v>
      </c>
      <c r="W234" s="62">
        <v>587</v>
      </c>
      <c r="X234" s="266">
        <v>43376</v>
      </c>
      <c r="Y234" s="62">
        <v>608</v>
      </c>
      <c r="Z234" s="34" t="s">
        <v>3165</v>
      </c>
      <c r="AA234" s="65">
        <v>1549</v>
      </c>
      <c r="AB234" s="34" t="s">
        <v>182</v>
      </c>
      <c r="AC234" s="70"/>
      <c r="AD234" s="67"/>
      <c r="AE234" s="67"/>
      <c r="AF234" s="67"/>
      <c r="AG234" s="67"/>
      <c r="AH234" s="67"/>
      <c r="AI234" s="67"/>
      <c r="AJ234" s="67"/>
      <c r="AK234" s="67"/>
      <c r="AL234" s="69">
        <f t="shared" si="5"/>
        <v>4666667</v>
      </c>
      <c r="AM234" s="70" t="s">
        <v>383</v>
      </c>
      <c r="AN234" s="70" t="s">
        <v>951</v>
      </c>
      <c r="AO234" s="39">
        <v>2293</v>
      </c>
      <c r="AP234" s="70" t="s">
        <v>287</v>
      </c>
      <c r="AQ234" s="34" t="s">
        <v>241</v>
      </c>
      <c r="AR234" s="34" t="s">
        <v>229</v>
      </c>
      <c r="AS234" s="32"/>
      <c r="AT234" s="4"/>
      <c r="AU234" s="4"/>
      <c r="AV234" s="4"/>
      <c r="AW234" s="4"/>
      <c r="AX234" s="4"/>
      <c r="AY234" s="4"/>
      <c r="AZ234" s="4"/>
      <c r="BA234" s="4"/>
      <c r="BB234" s="4"/>
      <c r="BC234" s="4"/>
      <c r="BD234" s="4"/>
      <c r="BE234" s="4"/>
      <c r="BF234" s="4"/>
      <c r="BG234" s="4"/>
      <c r="BH234" s="4"/>
      <c r="BI234" s="4"/>
      <c r="BJ234" s="4"/>
      <c r="BK234" s="4"/>
      <c r="BL234" s="4"/>
      <c r="BM234" s="4"/>
    </row>
    <row r="235" spans="1:65">
      <c r="A235" s="32" t="s">
        <v>3181</v>
      </c>
      <c r="B235" s="32" t="s">
        <v>2388</v>
      </c>
      <c r="C235" s="32" t="s">
        <v>30</v>
      </c>
      <c r="D235" s="32" t="s">
        <v>3182</v>
      </c>
      <c r="E235" s="40" t="s">
        <v>3183</v>
      </c>
      <c r="F235" s="34" t="s">
        <v>123</v>
      </c>
      <c r="G235" s="49">
        <v>901238968</v>
      </c>
      <c r="H235" s="114"/>
      <c r="I235" s="32"/>
      <c r="J235" s="32"/>
      <c r="K235" s="32"/>
      <c r="L235" s="114"/>
      <c r="M235" s="32"/>
      <c r="N235" s="32"/>
      <c r="O235" s="32"/>
      <c r="P235" s="40" t="s">
        <v>3184</v>
      </c>
      <c r="Q235" s="36">
        <v>43447</v>
      </c>
      <c r="R235" s="53">
        <v>43539</v>
      </c>
      <c r="S235" s="53">
        <v>43660</v>
      </c>
      <c r="T235" s="32">
        <v>120</v>
      </c>
      <c r="U235" s="282">
        <v>515869000</v>
      </c>
      <c r="V235" s="55"/>
      <c r="W235" s="62">
        <v>632</v>
      </c>
      <c r="X235" s="266">
        <v>43455</v>
      </c>
      <c r="Y235" s="62">
        <v>612</v>
      </c>
      <c r="Z235" s="34" t="s">
        <v>3160</v>
      </c>
      <c r="AA235" s="65">
        <v>1540</v>
      </c>
      <c r="AB235" s="34" t="s">
        <v>2538</v>
      </c>
      <c r="AC235" s="70"/>
      <c r="AD235" s="67"/>
      <c r="AE235" s="67"/>
      <c r="AF235" s="67"/>
      <c r="AG235" s="67"/>
      <c r="AH235" s="67"/>
      <c r="AI235" s="67"/>
      <c r="AJ235" s="67"/>
      <c r="AK235" s="67"/>
      <c r="AL235" s="69">
        <f t="shared" si="5"/>
        <v>515869000</v>
      </c>
      <c r="AM235" s="70" t="s">
        <v>2347</v>
      </c>
      <c r="AN235" s="81" t="s">
        <v>578</v>
      </c>
      <c r="AO235" s="39"/>
      <c r="AP235" s="70"/>
      <c r="AQ235" s="207" t="s">
        <v>228</v>
      </c>
      <c r="AR235" s="34" t="s">
        <v>229</v>
      </c>
      <c r="AS235" s="32"/>
      <c r="AT235" s="4"/>
      <c r="AU235" s="4"/>
      <c r="AV235" s="4"/>
      <c r="AW235" s="4"/>
      <c r="AX235" s="4"/>
      <c r="AY235" s="4"/>
      <c r="AZ235" s="4"/>
      <c r="BA235" s="4"/>
      <c r="BB235" s="4"/>
      <c r="BC235" s="4"/>
      <c r="BD235" s="4"/>
      <c r="BE235" s="4"/>
      <c r="BF235" s="4"/>
      <c r="BG235" s="4"/>
      <c r="BH235" s="4"/>
      <c r="BI235" s="4"/>
      <c r="BJ235" s="4"/>
      <c r="BK235" s="4"/>
      <c r="BL235" s="4"/>
      <c r="BM235" s="4"/>
    </row>
    <row r="236" spans="1:65">
      <c r="A236" s="32" t="s">
        <v>3185</v>
      </c>
      <c r="B236" s="32" t="s">
        <v>2326</v>
      </c>
      <c r="C236" s="32" t="s">
        <v>30</v>
      </c>
      <c r="D236" s="32" t="s">
        <v>3186</v>
      </c>
      <c r="E236" s="40" t="s">
        <v>3187</v>
      </c>
      <c r="F236" s="34" t="s">
        <v>123</v>
      </c>
      <c r="G236" s="49" t="s">
        <v>3188</v>
      </c>
      <c r="H236" s="114"/>
      <c r="I236" s="32"/>
      <c r="J236" s="32"/>
      <c r="K236" s="32"/>
      <c r="L236" s="114"/>
      <c r="M236" s="32"/>
      <c r="N236" s="32"/>
      <c r="O236" s="32"/>
      <c r="P236" s="40" t="s">
        <v>3189</v>
      </c>
      <c r="Q236" s="36">
        <v>43404</v>
      </c>
      <c r="R236" s="36">
        <v>43437</v>
      </c>
      <c r="S236" s="36">
        <v>43498</v>
      </c>
      <c r="T236" s="32">
        <v>60</v>
      </c>
      <c r="U236" s="282">
        <v>1027000</v>
      </c>
      <c r="V236" s="55"/>
      <c r="W236" s="62">
        <v>599</v>
      </c>
      <c r="X236" s="266">
        <v>43410</v>
      </c>
      <c r="Y236" s="62">
        <v>582</v>
      </c>
      <c r="Z236" s="34" t="s">
        <v>3190</v>
      </c>
      <c r="AA236" s="65">
        <v>0</v>
      </c>
      <c r="AB236" s="34" t="s">
        <v>3191</v>
      </c>
      <c r="AC236" s="70"/>
      <c r="AD236" s="67"/>
      <c r="AE236" s="67"/>
      <c r="AF236" s="67"/>
      <c r="AG236" s="67"/>
      <c r="AH236" s="67"/>
      <c r="AI236" s="67"/>
      <c r="AJ236" s="67"/>
      <c r="AK236" s="67"/>
      <c r="AL236" s="69">
        <f t="shared" si="5"/>
        <v>1027000</v>
      </c>
      <c r="AM236" s="70" t="s">
        <v>2347</v>
      </c>
      <c r="AN236" s="71" t="s">
        <v>3192</v>
      </c>
      <c r="AO236" s="39"/>
      <c r="AP236" s="111" t="s">
        <v>3193</v>
      </c>
      <c r="AQ236" s="34" t="s">
        <v>241</v>
      </c>
      <c r="AR236" s="34" t="s">
        <v>229</v>
      </c>
      <c r="AS236" s="32"/>
      <c r="AT236" s="4"/>
      <c r="AU236" s="4"/>
      <c r="AV236" s="4"/>
      <c r="AW236" s="4"/>
      <c r="AX236" s="4"/>
      <c r="AY236" s="4"/>
      <c r="AZ236" s="4"/>
      <c r="BA236" s="4"/>
      <c r="BB236" s="4"/>
      <c r="BC236" s="4"/>
      <c r="BD236" s="4"/>
      <c r="BE236" s="4"/>
      <c r="BF236" s="4"/>
      <c r="BG236" s="4"/>
      <c r="BH236" s="4"/>
      <c r="BI236" s="4"/>
      <c r="BJ236" s="4"/>
      <c r="BK236" s="4"/>
      <c r="BL236" s="4"/>
      <c r="BM236" s="4"/>
    </row>
    <row r="237" spans="1:65">
      <c r="A237" s="32" t="s">
        <v>3194</v>
      </c>
      <c r="B237" s="32" t="s">
        <v>2326</v>
      </c>
      <c r="C237" s="32" t="s">
        <v>30</v>
      </c>
      <c r="D237" s="32" t="s">
        <v>3195</v>
      </c>
      <c r="E237" s="40" t="s">
        <v>3196</v>
      </c>
      <c r="F237" s="34" t="s">
        <v>123</v>
      </c>
      <c r="G237" s="49" t="s">
        <v>3197</v>
      </c>
      <c r="H237" s="114"/>
      <c r="I237" s="32"/>
      <c r="J237" s="32"/>
      <c r="K237" s="32"/>
      <c r="L237" s="114"/>
      <c r="M237" s="32"/>
      <c r="N237" s="32"/>
      <c r="O237" s="32"/>
      <c r="P237" s="40" t="s">
        <v>3198</v>
      </c>
      <c r="Q237" s="36">
        <v>43410</v>
      </c>
      <c r="R237" s="36">
        <v>43419</v>
      </c>
      <c r="S237" s="36">
        <v>43783</v>
      </c>
      <c r="T237" s="32">
        <v>360</v>
      </c>
      <c r="U237" s="282">
        <v>20999664</v>
      </c>
      <c r="V237" s="55"/>
      <c r="W237" s="62">
        <v>600</v>
      </c>
      <c r="X237" s="266">
        <v>43413</v>
      </c>
      <c r="Y237" s="62">
        <v>615</v>
      </c>
      <c r="Z237" s="34" t="s">
        <v>3190</v>
      </c>
      <c r="AA237" s="65">
        <v>0</v>
      </c>
      <c r="AB237" s="34" t="s">
        <v>1723</v>
      </c>
      <c r="AC237" s="70"/>
      <c r="AD237" s="67"/>
      <c r="AE237" s="67"/>
      <c r="AF237" s="67"/>
      <c r="AG237" s="67"/>
      <c r="AH237" s="67"/>
      <c r="AI237" s="67"/>
      <c r="AJ237" s="67"/>
      <c r="AK237" s="67"/>
      <c r="AL237" s="69">
        <f t="shared" si="5"/>
        <v>20999664</v>
      </c>
      <c r="AM237" s="70" t="s">
        <v>2347</v>
      </c>
      <c r="AN237" s="71" t="s">
        <v>443</v>
      </c>
      <c r="AO237" s="39"/>
      <c r="AP237" s="70" t="s">
        <v>382</v>
      </c>
      <c r="AQ237" s="207" t="s">
        <v>228</v>
      </c>
      <c r="AR237" s="34" t="s">
        <v>229</v>
      </c>
      <c r="AS237" s="32"/>
      <c r="AT237" s="4"/>
      <c r="AU237" s="4"/>
      <c r="AV237" s="4"/>
      <c r="AW237" s="4"/>
      <c r="AX237" s="4"/>
      <c r="AY237" s="4"/>
      <c r="AZ237" s="4"/>
      <c r="BA237" s="4"/>
      <c r="BB237" s="4"/>
      <c r="BC237" s="4"/>
      <c r="BD237" s="4"/>
      <c r="BE237" s="4"/>
      <c r="BF237" s="4"/>
      <c r="BG237" s="4"/>
      <c r="BH237" s="4"/>
      <c r="BI237" s="4"/>
      <c r="BJ237" s="4"/>
      <c r="BK237" s="4"/>
      <c r="BL237" s="4"/>
      <c r="BM237" s="4"/>
    </row>
    <row r="238" spans="1:65">
      <c r="A238" s="32" t="s">
        <v>3199</v>
      </c>
      <c r="B238" s="32" t="s">
        <v>116</v>
      </c>
      <c r="C238" s="32" t="s">
        <v>30</v>
      </c>
      <c r="D238" s="32" t="s">
        <v>3200</v>
      </c>
      <c r="E238" s="40" t="s">
        <v>3201</v>
      </c>
      <c r="F238" s="34" t="s">
        <v>123</v>
      </c>
      <c r="G238" s="49" t="s">
        <v>3202</v>
      </c>
      <c r="H238" s="114"/>
      <c r="I238" s="32"/>
      <c r="J238" s="32"/>
      <c r="K238" s="32"/>
      <c r="L238" s="114"/>
      <c r="M238" s="32"/>
      <c r="N238" s="32"/>
      <c r="O238" s="32"/>
      <c r="P238" s="40" t="s">
        <v>3203</v>
      </c>
      <c r="Q238" s="36">
        <v>43433</v>
      </c>
      <c r="R238" s="36">
        <v>43440</v>
      </c>
      <c r="S238" s="36">
        <v>43804</v>
      </c>
      <c r="T238" s="32">
        <v>360</v>
      </c>
      <c r="U238" s="282">
        <v>157000000</v>
      </c>
      <c r="V238" s="55"/>
      <c r="W238" s="62">
        <v>614</v>
      </c>
      <c r="X238" s="266">
        <v>43437</v>
      </c>
      <c r="Y238" s="62">
        <v>622</v>
      </c>
      <c r="Z238" s="34" t="s">
        <v>2822</v>
      </c>
      <c r="AA238" s="65">
        <v>1544</v>
      </c>
      <c r="AB238" s="34" t="s">
        <v>949</v>
      </c>
      <c r="AC238" s="70"/>
      <c r="AD238" s="67"/>
      <c r="AE238" s="67"/>
      <c r="AF238" s="67"/>
      <c r="AG238" s="67"/>
      <c r="AH238" s="67"/>
      <c r="AI238" s="67"/>
      <c r="AJ238" s="67"/>
      <c r="AK238" s="67"/>
      <c r="AL238" s="69">
        <f t="shared" si="5"/>
        <v>157000000</v>
      </c>
      <c r="AM238" s="70" t="s">
        <v>2347</v>
      </c>
      <c r="AN238" s="71" t="s">
        <v>443</v>
      </c>
      <c r="AO238" s="39"/>
      <c r="AP238" s="70" t="s">
        <v>382</v>
      </c>
      <c r="AQ238" s="207" t="s">
        <v>228</v>
      </c>
      <c r="AR238" s="34" t="s">
        <v>229</v>
      </c>
      <c r="AS238" s="32"/>
      <c r="AT238" s="4"/>
      <c r="AU238" s="4"/>
      <c r="AV238" s="4"/>
      <c r="AW238" s="4"/>
      <c r="AX238" s="4"/>
      <c r="AY238" s="4"/>
      <c r="AZ238" s="4"/>
      <c r="BA238" s="4"/>
      <c r="BB238" s="4"/>
      <c r="BC238" s="4"/>
      <c r="BD238" s="4"/>
      <c r="BE238" s="4"/>
      <c r="BF238" s="4"/>
      <c r="BG238" s="4"/>
      <c r="BH238" s="4"/>
      <c r="BI238" s="4"/>
      <c r="BJ238" s="4"/>
      <c r="BK238" s="4"/>
      <c r="BL238" s="4"/>
      <c r="BM238" s="4"/>
    </row>
    <row r="239" spans="1:65">
      <c r="A239" s="32" t="s">
        <v>3204</v>
      </c>
      <c r="B239" s="32" t="s">
        <v>2388</v>
      </c>
      <c r="C239" s="32" t="s">
        <v>30</v>
      </c>
      <c r="D239" s="32" t="s">
        <v>3205</v>
      </c>
      <c r="E239" s="40" t="s">
        <v>3206</v>
      </c>
      <c r="F239" s="34" t="s">
        <v>123</v>
      </c>
      <c r="G239" s="49">
        <v>830044030</v>
      </c>
      <c r="H239" s="114"/>
      <c r="I239" s="32"/>
      <c r="J239" s="32"/>
      <c r="K239" s="32"/>
      <c r="L239" s="114"/>
      <c r="M239" s="32"/>
      <c r="N239" s="32"/>
      <c r="O239" s="32"/>
      <c r="P239" s="40" t="s">
        <v>3207</v>
      </c>
      <c r="Q239" s="36">
        <v>43455</v>
      </c>
      <c r="R239" s="53">
        <v>43537</v>
      </c>
      <c r="S239" s="53">
        <v>43811</v>
      </c>
      <c r="T239" s="109">
        <v>270</v>
      </c>
      <c r="U239" s="282">
        <v>735160714</v>
      </c>
      <c r="V239" s="55"/>
      <c r="W239" s="62">
        <v>638</v>
      </c>
      <c r="X239" s="266">
        <v>43460</v>
      </c>
      <c r="Y239" s="62">
        <v>625</v>
      </c>
      <c r="Z239" s="34" t="s">
        <v>2494</v>
      </c>
      <c r="AA239" s="65">
        <v>1550</v>
      </c>
      <c r="AB239" s="34" t="s">
        <v>3208</v>
      </c>
      <c r="AC239" s="70"/>
      <c r="AD239" s="67"/>
      <c r="AE239" s="67"/>
      <c r="AF239" s="67"/>
      <c r="AG239" s="67"/>
      <c r="AH239" s="67"/>
      <c r="AI239" s="67"/>
      <c r="AJ239" s="67"/>
      <c r="AK239" s="67"/>
      <c r="AL239" s="69">
        <f t="shared" si="5"/>
        <v>735160714</v>
      </c>
      <c r="AM239" s="70" t="s">
        <v>2347</v>
      </c>
      <c r="AN239" s="71" t="s">
        <v>3209</v>
      </c>
      <c r="AO239" s="39"/>
      <c r="AP239" s="70"/>
      <c r="AQ239" s="207" t="s">
        <v>228</v>
      </c>
      <c r="AR239" s="34" t="s">
        <v>229</v>
      </c>
      <c r="AS239" s="32" t="s">
        <v>3210</v>
      </c>
      <c r="AT239" s="4"/>
      <c r="AU239" s="4"/>
      <c r="AV239" s="4"/>
      <c r="AW239" s="4"/>
      <c r="AX239" s="4"/>
      <c r="AY239" s="4"/>
      <c r="AZ239" s="4"/>
      <c r="BA239" s="4"/>
      <c r="BB239" s="4"/>
      <c r="BC239" s="4"/>
      <c r="BD239" s="4"/>
      <c r="BE239" s="4"/>
      <c r="BF239" s="4"/>
      <c r="BG239" s="4"/>
      <c r="BH239" s="4"/>
      <c r="BI239" s="4"/>
      <c r="BJ239" s="4"/>
      <c r="BK239" s="4"/>
      <c r="BL239" s="4"/>
      <c r="BM239" s="4"/>
    </row>
    <row r="240" spans="1:65">
      <c r="A240" s="32" t="s">
        <v>3211</v>
      </c>
      <c r="B240" s="32" t="s">
        <v>2388</v>
      </c>
      <c r="C240" s="32" t="s">
        <v>117</v>
      </c>
      <c r="D240" s="32" t="s">
        <v>3212</v>
      </c>
      <c r="E240" s="40" t="s">
        <v>3213</v>
      </c>
      <c r="F240" s="34" t="s">
        <v>123</v>
      </c>
      <c r="G240" s="49">
        <v>830118155</v>
      </c>
      <c r="H240" s="114"/>
      <c r="I240" s="32"/>
      <c r="J240" s="32"/>
      <c r="K240" s="32"/>
      <c r="L240" s="114"/>
      <c r="M240" s="32"/>
      <c r="N240" s="32"/>
      <c r="O240" s="32"/>
      <c r="P240" s="40" t="s">
        <v>3214</v>
      </c>
      <c r="Q240" s="36">
        <v>43462</v>
      </c>
      <c r="R240" s="36" t="s">
        <v>3215</v>
      </c>
      <c r="S240" s="36"/>
      <c r="T240" s="32">
        <v>270</v>
      </c>
      <c r="U240" s="282">
        <v>4092999840</v>
      </c>
      <c r="V240" s="55"/>
      <c r="W240" s="62">
        <v>646</v>
      </c>
      <c r="X240" s="244">
        <v>43462</v>
      </c>
      <c r="Y240" s="62">
        <v>667</v>
      </c>
      <c r="Z240" s="34" t="s">
        <v>2822</v>
      </c>
      <c r="AA240" s="65">
        <v>1544</v>
      </c>
      <c r="AB240" s="34" t="s">
        <v>949</v>
      </c>
      <c r="AC240" s="70"/>
      <c r="AD240" s="67"/>
      <c r="AE240" s="67"/>
      <c r="AF240" s="67"/>
      <c r="AG240" s="67"/>
      <c r="AH240" s="67"/>
      <c r="AI240" s="67"/>
      <c r="AJ240" s="67"/>
      <c r="AK240" s="67"/>
      <c r="AL240" s="69">
        <f t="shared" si="5"/>
        <v>4092999840</v>
      </c>
      <c r="AM240" s="70" t="s">
        <v>213</v>
      </c>
      <c r="AN240" s="70" t="s">
        <v>3216</v>
      </c>
      <c r="AO240" s="39"/>
      <c r="AP240" s="70"/>
      <c r="AQ240" s="34" t="s">
        <v>3217</v>
      </c>
      <c r="AR240" s="34" t="s">
        <v>229</v>
      </c>
      <c r="AS240" s="32"/>
      <c r="AT240" s="4"/>
      <c r="AU240" s="4"/>
      <c r="AV240" s="4"/>
      <c r="AW240" s="4"/>
      <c r="AX240" s="4"/>
      <c r="AY240" s="4"/>
      <c r="AZ240" s="4"/>
      <c r="BA240" s="4"/>
      <c r="BB240" s="4"/>
      <c r="BC240" s="4"/>
      <c r="BD240" s="4"/>
      <c r="BE240" s="4"/>
      <c r="BF240" s="4"/>
      <c r="BG240" s="4"/>
      <c r="BH240" s="4"/>
      <c r="BI240" s="4"/>
      <c r="BJ240" s="4"/>
      <c r="BK240" s="4"/>
      <c r="BL240" s="4"/>
      <c r="BM240" s="4"/>
    </row>
    <row r="241" spans="1:65">
      <c r="A241" s="32" t="s">
        <v>3218</v>
      </c>
      <c r="B241" s="32" t="s">
        <v>2388</v>
      </c>
      <c r="C241" s="32" t="s">
        <v>117</v>
      </c>
      <c r="D241" s="32" t="s">
        <v>3219</v>
      </c>
      <c r="E241" s="40" t="s">
        <v>3220</v>
      </c>
      <c r="F241" s="34" t="s">
        <v>123</v>
      </c>
      <c r="G241" s="49">
        <v>890906388</v>
      </c>
      <c r="H241" s="114"/>
      <c r="I241" s="32"/>
      <c r="J241" s="32"/>
      <c r="K241" s="32"/>
      <c r="L241" s="114"/>
      <c r="M241" s="32"/>
      <c r="N241" s="32"/>
      <c r="O241" s="32"/>
      <c r="P241" s="40" t="s">
        <v>3221</v>
      </c>
      <c r="Q241" s="36">
        <v>43462</v>
      </c>
      <c r="R241" s="53">
        <v>43655</v>
      </c>
      <c r="S241" s="53">
        <v>43898</v>
      </c>
      <c r="T241" s="32">
        <v>240</v>
      </c>
      <c r="U241" s="282">
        <v>4919361904</v>
      </c>
      <c r="V241" s="55"/>
      <c r="W241" s="62">
        <v>652</v>
      </c>
      <c r="X241" s="244">
        <v>43462</v>
      </c>
      <c r="Y241" s="62">
        <v>668</v>
      </c>
      <c r="Z241" s="34" t="s">
        <v>3222</v>
      </c>
      <c r="AA241" s="65">
        <v>1538</v>
      </c>
      <c r="AB241" s="34" t="s">
        <v>323</v>
      </c>
      <c r="AC241" s="70"/>
      <c r="AD241" s="67"/>
      <c r="AE241" s="67"/>
      <c r="AF241" s="67"/>
      <c r="AG241" s="67"/>
      <c r="AH241" s="67"/>
      <c r="AI241" s="67"/>
      <c r="AJ241" s="67"/>
      <c r="AK241" s="67"/>
      <c r="AL241" s="69">
        <f t="shared" si="5"/>
        <v>4919361904</v>
      </c>
      <c r="AM241" s="70" t="s">
        <v>213</v>
      </c>
      <c r="AN241" s="111" t="s">
        <v>3223</v>
      </c>
      <c r="AO241" s="39"/>
      <c r="AP241" s="70"/>
      <c r="AQ241" s="75" t="s">
        <v>228</v>
      </c>
      <c r="AR241" s="34" t="s">
        <v>229</v>
      </c>
      <c r="AS241" s="32"/>
      <c r="AT241" s="4"/>
      <c r="AU241" s="4"/>
      <c r="AV241" s="4"/>
      <c r="AW241" s="4"/>
      <c r="AX241" s="4"/>
      <c r="AY241" s="4"/>
      <c r="AZ241" s="4"/>
      <c r="BA241" s="4"/>
      <c r="BB241" s="4"/>
      <c r="BC241" s="4"/>
      <c r="BD241" s="4"/>
      <c r="BE241" s="4"/>
      <c r="BF241" s="4"/>
      <c r="BG241" s="4"/>
      <c r="BH241" s="4"/>
      <c r="BI241" s="4"/>
      <c r="BJ241" s="4"/>
      <c r="BK241" s="4"/>
      <c r="BL241" s="4"/>
      <c r="BM241" s="4"/>
    </row>
    <row r="242" spans="1:65">
      <c r="A242" s="196" t="s">
        <v>3224</v>
      </c>
      <c r="B242" s="196" t="s">
        <v>2388</v>
      </c>
      <c r="C242" s="196" t="s">
        <v>117</v>
      </c>
      <c r="D242" s="196" t="s">
        <v>3225</v>
      </c>
      <c r="E242" s="259" t="s">
        <v>3226</v>
      </c>
      <c r="F242" s="260" t="s">
        <v>123</v>
      </c>
      <c r="G242" s="261">
        <v>901241319</v>
      </c>
      <c r="H242" s="199" t="s">
        <v>3227</v>
      </c>
      <c r="I242" s="196" t="s">
        <v>273</v>
      </c>
      <c r="J242" s="196">
        <v>79453948</v>
      </c>
      <c r="K242" s="284">
        <v>0.45</v>
      </c>
      <c r="L242" s="199"/>
      <c r="M242" s="196"/>
      <c r="N242" s="196"/>
      <c r="O242" s="196"/>
      <c r="P242" s="259" t="s">
        <v>3228</v>
      </c>
      <c r="Q242" s="244">
        <v>43462</v>
      </c>
      <c r="R242" s="244" t="s">
        <v>3215</v>
      </c>
      <c r="S242" s="244"/>
      <c r="T242" s="196">
        <v>210</v>
      </c>
      <c r="U242" s="258">
        <v>703191377</v>
      </c>
      <c r="V242" s="262"/>
      <c r="W242" s="264">
        <v>654</v>
      </c>
      <c r="X242" s="244">
        <v>43462</v>
      </c>
      <c r="Y242" s="264">
        <v>649</v>
      </c>
      <c r="Z242" s="260" t="s">
        <v>2494</v>
      </c>
      <c r="AA242" s="267">
        <v>1550</v>
      </c>
      <c r="AB242" s="260" t="s">
        <v>2342</v>
      </c>
      <c r="AC242" s="268"/>
      <c r="AD242" s="258"/>
      <c r="AE242" s="258"/>
      <c r="AF242" s="258"/>
      <c r="AG242" s="258"/>
      <c r="AH242" s="258"/>
      <c r="AI242" s="258"/>
      <c r="AJ242" s="258"/>
      <c r="AK242" s="258"/>
      <c r="AL242" s="285">
        <f t="shared" si="5"/>
        <v>703191377</v>
      </c>
      <c r="AM242" s="268" t="s">
        <v>213</v>
      </c>
      <c r="AN242" s="268" t="s">
        <v>3216</v>
      </c>
      <c r="AO242" s="269"/>
      <c r="AP242" s="268"/>
      <c r="AQ242" s="260" t="s">
        <v>3217</v>
      </c>
      <c r="AR242" s="260" t="s">
        <v>229</v>
      </c>
      <c r="AS242" s="196"/>
      <c r="AT242" s="4"/>
      <c r="AU242" s="4"/>
      <c r="AV242" s="4"/>
      <c r="AW242" s="4"/>
      <c r="AX242" s="4"/>
      <c r="AY242" s="4"/>
      <c r="AZ242" s="4"/>
      <c r="BA242" s="4"/>
      <c r="BB242" s="4"/>
      <c r="BC242" s="4"/>
      <c r="BD242" s="4"/>
      <c r="BE242" s="4"/>
      <c r="BF242" s="4"/>
      <c r="BG242" s="4"/>
      <c r="BH242" s="4"/>
      <c r="BI242" s="4"/>
      <c r="BJ242" s="4"/>
      <c r="BK242" s="4"/>
      <c r="BL242" s="4"/>
      <c r="BM242" s="4"/>
    </row>
    <row r="243" spans="1:65">
      <c r="A243" s="286"/>
      <c r="B243" s="286"/>
      <c r="C243" s="286"/>
      <c r="D243" s="286"/>
      <c r="E243" s="287"/>
      <c r="F243" s="288"/>
      <c r="G243" s="289"/>
      <c r="H243" s="290" t="s">
        <v>3229</v>
      </c>
      <c r="I243" s="286" t="s">
        <v>273</v>
      </c>
      <c r="J243" s="286">
        <v>17097664</v>
      </c>
      <c r="K243" s="291">
        <v>0.4</v>
      </c>
      <c r="L243" s="290"/>
      <c r="M243" s="286"/>
      <c r="N243" s="286"/>
      <c r="O243" s="286"/>
      <c r="P243" s="287"/>
      <c r="Q243" s="292"/>
      <c r="R243" s="292"/>
      <c r="S243" s="292"/>
      <c r="T243" s="286"/>
      <c r="U243" s="293"/>
      <c r="V243" s="294"/>
      <c r="W243" s="295"/>
      <c r="X243" s="292"/>
      <c r="Y243" s="295"/>
      <c r="Z243" s="288"/>
      <c r="AA243" s="296"/>
      <c r="AB243" s="288"/>
      <c r="AC243" s="297"/>
      <c r="AD243" s="293"/>
      <c r="AE243" s="293"/>
      <c r="AF243" s="293"/>
      <c r="AG243" s="293"/>
      <c r="AH243" s="293"/>
      <c r="AI243" s="293"/>
      <c r="AJ243" s="293"/>
      <c r="AK243" s="293"/>
      <c r="AL243" s="293">
        <f t="shared" si="5"/>
        <v>0</v>
      </c>
      <c r="AM243" s="297"/>
      <c r="AN243" s="297"/>
      <c r="AO243" s="298"/>
      <c r="AP243" s="297"/>
      <c r="AQ243" s="288"/>
      <c r="AR243" s="288"/>
      <c r="AS243" s="286"/>
      <c r="AT243" s="4"/>
      <c r="AU243" s="4"/>
      <c r="AV243" s="4"/>
      <c r="AW243" s="4"/>
      <c r="AX243" s="4"/>
      <c r="AY243" s="4"/>
      <c r="AZ243" s="4"/>
      <c r="BA243" s="4"/>
      <c r="BB243" s="4"/>
      <c r="BC243" s="4"/>
      <c r="BD243" s="4"/>
      <c r="BE243" s="4"/>
      <c r="BF243" s="4"/>
      <c r="BG243" s="4"/>
      <c r="BH243" s="4"/>
      <c r="BI243" s="4"/>
      <c r="BJ243" s="4"/>
      <c r="BK243" s="4"/>
      <c r="BL243" s="4"/>
      <c r="BM243" s="4"/>
    </row>
    <row r="244" spans="1:65">
      <c r="A244" s="270"/>
      <c r="B244" s="270"/>
      <c r="C244" s="270"/>
      <c r="D244" s="270"/>
      <c r="E244" s="271"/>
      <c r="F244" s="272"/>
      <c r="G244" s="273"/>
      <c r="H244" s="274" t="s">
        <v>3230</v>
      </c>
      <c r="I244" s="270" t="s">
        <v>123</v>
      </c>
      <c r="J244" s="270">
        <v>900209816</v>
      </c>
      <c r="K244" s="299">
        <v>0.15</v>
      </c>
      <c r="L244" s="274"/>
      <c r="M244" s="270"/>
      <c r="N244" s="270"/>
      <c r="O244" s="270"/>
      <c r="P244" s="271"/>
      <c r="Q244" s="275"/>
      <c r="R244" s="275"/>
      <c r="S244" s="275"/>
      <c r="T244" s="270"/>
      <c r="U244" s="276"/>
      <c r="V244" s="277"/>
      <c r="W244" s="278"/>
      <c r="X244" s="275"/>
      <c r="Y244" s="278"/>
      <c r="Z244" s="272"/>
      <c r="AA244" s="279"/>
      <c r="AB244" s="272"/>
      <c r="AC244" s="280"/>
      <c r="AD244" s="276"/>
      <c r="AE244" s="276"/>
      <c r="AF244" s="276"/>
      <c r="AG244" s="276"/>
      <c r="AH244" s="276"/>
      <c r="AI244" s="276"/>
      <c r="AJ244" s="276"/>
      <c r="AK244" s="276"/>
      <c r="AL244" s="276">
        <f t="shared" si="5"/>
        <v>0</v>
      </c>
      <c r="AM244" s="280"/>
      <c r="AN244" s="280"/>
      <c r="AO244" s="281"/>
      <c r="AP244" s="280"/>
      <c r="AQ244" s="272"/>
      <c r="AR244" s="272"/>
      <c r="AS244" s="270"/>
      <c r="AT244" s="4"/>
      <c r="AU244" s="4"/>
      <c r="AV244" s="4"/>
      <c r="AW244" s="4"/>
      <c r="AX244" s="4"/>
      <c r="AY244" s="4"/>
      <c r="AZ244" s="4"/>
      <c r="BA244" s="4"/>
      <c r="BB244" s="4"/>
      <c r="BC244" s="4"/>
      <c r="BD244" s="4"/>
      <c r="BE244" s="4"/>
      <c r="BF244" s="4"/>
      <c r="BG244" s="4"/>
      <c r="BH244" s="4"/>
      <c r="BI244" s="4"/>
      <c r="BJ244" s="4"/>
      <c r="BK244" s="4"/>
      <c r="BL244" s="4"/>
      <c r="BM244" s="4"/>
    </row>
    <row r="245" spans="1:65">
      <c r="A245" s="32" t="s">
        <v>3231</v>
      </c>
      <c r="B245" s="32" t="s">
        <v>2388</v>
      </c>
      <c r="C245" s="32" t="s">
        <v>30</v>
      </c>
      <c r="D245" s="32" t="s">
        <v>3232</v>
      </c>
      <c r="E245" s="40" t="s">
        <v>3233</v>
      </c>
      <c r="F245" s="34" t="s">
        <v>123</v>
      </c>
      <c r="G245" s="34">
        <v>830133329</v>
      </c>
      <c r="H245" s="114"/>
      <c r="I245" s="32"/>
      <c r="J245" s="32"/>
      <c r="K245" s="32"/>
      <c r="L245" s="114"/>
      <c r="M245" s="32"/>
      <c r="N245" s="32"/>
      <c r="O245" s="32"/>
      <c r="P245" s="40" t="s">
        <v>3234</v>
      </c>
      <c r="Q245" s="36">
        <v>43462</v>
      </c>
      <c r="R245" s="53">
        <v>43556</v>
      </c>
      <c r="S245" s="53">
        <v>43738</v>
      </c>
      <c r="T245" s="32">
        <v>180</v>
      </c>
      <c r="U245" s="282">
        <v>923071328</v>
      </c>
      <c r="V245" s="55"/>
      <c r="W245" s="62">
        <v>648</v>
      </c>
      <c r="X245" s="244">
        <v>43462</v>
      </c>
      <c r="Y245" s="62">
        <v>631</v>
      </c>
      <c r="Z245" s="34" t="s">
        <v>3235</v>
      </c>
      <c r="AA245" s="65">
        <v>1545</v>
      </c>
      <c r="AB245" s="34" t="s">
        <v>3236</v>
      </c>
      <c r="AC245" s="70"/>
      <c r="AD245" s="67"/>
      <c r="AE245" s="67"/>
      <c r="AF245" s="67"/>
      <c r="AG245" s="67"/>
      <c r="AH245" s="67"/>
      <c r="AI245" s="67"/>
      <c r="AJ245" s="67"/>
      <c r="AK245" s="67"/>
      <c r="AL245" s="69">
        <f t="shared" si="5"/>
        <v>923071328</v>
      </c>
      <c r="AM245" s="70" t="s">
        <v>2347</v>
      </c>
      <c r="AN245" s="81" t="s">
        <v>375</v>
      </c>
      <c r="AO245" s="39"/>
      <c r="AP245" s="70" t="s">
        <v>2500</v>
      </c>
      <c r="AQ245" s="34" t="s">
        <v>3217</v>
      </c>
      <c r="AR245" s="34" t="s">
        <v>229</v>
      </c>
      <c r="AS245" s="32"/>
      <c r="AT245" s="4"/>
      <c r="AU245" s="4"/>
      <c r="AV245" s="4"/>
      <c r="AW245" s="4"/>
      <c r="AX245" s="4"/>
      <c r="AY245" s="4"/>
      <c r="AZ245" s="4"/>
      <c r="BA245" s="4"/>
      <c r="BB245" s="4"/>
      <c r="BC245" s="4"/>
      <c r="BD245" s="4"/>
      <c r="BE245" s="4"/>
      <c r="BF245" s="4"/>
      <c r="BG245" s="4"/>
      <c r="BH245" s="4"/>
      <c r="BI245" s="4"/>
      <c r="BJ245" s="4"/>
      <c r="BK245" s="4"/>
      <c r="BL245" s="4"/>
      <c r="BM245" s="4"/>
    </row>
    <row r="246" spans="1:65">
      <c r="A246" s="196" t="s">
        <v>3237</v>
      </c>
      <c r="B246" s="196" t="s">
        <v>2388</v>
      </c>
      <c r="C246" s="196" t="s">
        <v>117</v>
      </c>
      <c r="D246" s="196" t="s">
        <v>3238</v>
      </c>
      <c r="E246" s="259" t="s">
        <v>3239</v>
      </c>
      <c r="F246" s="260" t="s">
        <v>123</v>
      </c>
      <c r="G246" s="261">
        <v>901241530</v>
      </c>
      <c r="H246" s="199" t="s">
        <v>2773</v>
      </c>
      <c r="I246" s="196"/>
      <c r="J246" s="196">
        <v>830029017</v>
      </c>
      <c r="K246" s="284">
        <v>0.5</v>
      </c>
      <c r="L246" s="199"/>
      <c r="M246" s="196"/>
      <c r="N246" s="196"/>
      <c r="O246" s="196"/>
      <c r="P246" s="259" t="s">
        <v>3240</v>
      </c>
      <c r="Q246" s="244">
        <v>43462</v>
      </c>
      <c r="R246" s="244" t="s">
        <v>3215</v>
      </c>
      <c r="S246" s="244"/>
      <c r="T246" s="196">
        <v>210</v>
      </c>
      <c r="U246" s="258">
        <v>4200000000</v>
      </c>
      <c r="V246" s="262"/>
      <c r="W246" s="264">
        <v>673</v>
      </c>
      <c r="X246" s="244">
        <v>43465</v>
      </c>
      <c r="Y246" s="264">
        <v>650</v>
      </c>
      <c r="Z246" s="260" t="s">
        <v>2808</v>
      </c>
      <c r="AA246" s="267">
        <v>1543</v>
      </c>
      <c r="AB246" s="260" t="s">
        <v>2089</v>
      </c>
      <c r="AC246" s="268"/>
      <c r="AD246" s="258"/>
      <c r="AE246" s="258"/>
      <c r="AF246" s="258"/>
      <c r="AG246" s="258"/>
      <c r="AH246" s="258"/>
      <c r="AI246" s="258"/>
      <c r="AJ246" s="258"/>
      <c r="AK246" s="258"/>
      <c r="AL246" s="285">
        <f t="shared" si="5"/>
        <v>4200000000</v>
      </c>
      <c r="AM246" s="268" t="s">
        <v>213</v>
      </c>
      <c r="AN246" s="268" t="s">
        <v>3216</v>
      </c>
      <c r="AO246" s="269"/>
      <c r="AP246" s="268"/>
      <c r="AQ246" s="260" t="s">
        <v>3217</v>
      </c>
      <c r="AR246" s="260" t="s">
        <v>229</v>
      </c>
      <c r="AS246" s="196"/>
      <c r="AT246" s="4"/>
      <c r="AU246" s="4"/>
      <c r="AV246" s="4"/>
      <c r="AW246" s="4"/>
      <c r="AX246" s="4"/>
      <c r="AY246" s="4"/>
      <c r="AZ246" s="4"/>
      <c r="BA246" s="4"/>
      <c r="BB246" s="4"/>
      <c r="BC246" s="4"/>
      <c r="BD246" s="4"/>
      <c r="BE246" s="4"/>
      <c r="BF246" s="4"/>
      <c r="BG246" s="4"/>
      <c r="BH246" s="4"/>
      <c r="BI246" s="4"/>
      <c r="BJ246" s="4"/>
      <c r="BK246" s="4"/>
      <c r="BL246" s="4"/>
      <c r="BM246" s="4"/>
    </row>
    <row r="247" spans="1:65">
      <c r="A247" s="270"/>
      <c r="B247" s="270"/>
      <c r="C247" s="270"/>
      <c r="D247" s="270"/>
      <c r="E247" s="271"/>
      <c r="F247" s="272"/>
      <c r="G247" s="273"/>
      <c r="H247" s="274" t="s">
        <v>3241</v>
      </c>
      <c r="I247" s="270"/>
      <c r="J247" s="270">
        <v>900351236</v>
      </c>
      <c r="K247" s="299">
        <v>0.5</v>
      </c>
      <c r="L247" s="274"/>
      <c r="M247" s="270"/>
      <c r="N247" s="270"/>
      <c r="O247" s="270"/>
      <c r="P247" s="271"/>
      <c r="Q247" s="275"/>
      <c r="R247" s="275"/>
      <c r="S247" s="275"/>
      <c r="T247" s="270"/>
      <c r="U247" s="276"/>
      <c r="V247" s="277"/>
      <c r="W247" s="278"/>
      <c r="X247" s="275"/>
      <c r="Y247" s="278"/>
      <c r="Z247" s="272"/>
      <c r="AA247" s="279"/>
      <c r="AB247" s="272"/>
      <c r="AC247" s="280"/>
      <c r="AD247" s="276"/>
      <c r="AE247" s="276"/>
      <c r="AF247" s="276"/>
      <c r="AG247" s="276"/>
      <c r="AH247" s="276"/>
      <c r="AI247" s="276"/>
      <c r="AJ247" s="276"/>
      <c r="AK247" s="276"/>
      <c r="AL247" s="276">
        <f t="shared" si="5"/>
        <v>0</v>
      </c>
      <c r="AM247" s="280"/>
      <c r="AN247" s="280"/>
      <c r="AO247" s="281"/>
      <c r="AP247" s="280"/>
      <c r="AQ247" s="272"/>
      <c r="AR247" s="272"/>
      <c r="AS247" s="270"/>
      <c r="AT247" s="4"/>
      <c r="AU247" s="4"/>
      <c r="AV247" s="4"/>
      <c r="AW247" s="4"/>
      <c r="AX247" s="4"/>
      <c r="AY247" s="4"/>
      <c r="AZ247" s="4"/>
      <c r="BA247" s="4"/>
      <c r="BB247" s="4"/>
      <c r="BC247" s="4"/>
      <c r="BD247" s="4"/>
      <c r="BE247" s="4"/>
      <c r="BF247" s="4"/>
      <c r="BG247" s="4"/>
      <c r="BH247" s="4"/>
      <c r="BI247" s="4"/>
      <c r="BJ247" s="4"/>
      <c r="BK247" s="4"/>
      <c r="BL247" s="4"/>
      <c r="BM247" s="4"/>
    </row>
    <row r="248" spans="1:65">
      <c r="A248" s="32" t="s">
        <v>3242</v>
      </c>
      <c r="B248" s="32" t="s">
        <v>20</v>
      </c>
      <c r="C248" s="32" t="s">
        <v>937</v>
      </c>
      <c r="D248" s="32" t="s">
        <v>3243</v>
      </c>
      <c r="E248" s="40" t="s">
        <v>3244</v>
      </c>
      <c r="F248" s="34" t="s">
        <v>123</v>
      </c>
      <c r="G248" s="34">
        <v>860030197</v>
      </c>
      <c r="H248" s="114"/>
      <c r="I248" s="32"/>
      <c r="J248" s="32"/>
      <c r="K248" s="32"/>
      <c r="L248" s="114"/>
      <c r="M248" s="32"/>
      <c r="N248" s="32"/>
      <c r="O248" s="32"/>
      <c r="P248" s="40" t="s">
        <v>3245</v>
      </c>
      <c r="Q248" s="36">
        <v>43460</v>
      </c>
      <c r="R248" s="53">
        <v>43537</v>
      </c>
      <c r="S248" s="53">
        <v>43902</v>
      </c>
      <c r="T248" s="32">
        <v>360</v>
      </c>
      <c r="U248" s="282">
        <v>332305950</v>
      </c>
      <c r="V248" s="55"/>
      <c r="W248" s="62">
        <v>642</v>
      </c>
      <c r="X248" s="266">
        <v>43454</v>
      </c>
      <c r="Y248" s="62">
        <v>630</v>
      </c>
      <c r="Z248" s="34" t="s">
        <v>3246</v>
      </c>
      <c r="AA248" s="65">
        <v>1546</v>
      </c>
      <c r="AB248" s="34" t="s">
        <v>2198</v>
      </c>
      <c r="AC248" s="70"/>
      <c r="AD248" s="67"/>
      <c r="AE248" s="67"/>
      <c r="AF248" s="67"/>
      <c r="AG248" s="67"/>
      <c r="AH248" s="67"/>
      <c r="AI248" s="67"/>
      <c r="AJ248" s="67"/>
      <c r="AK248" s="67"/>
      <c r="AL248" s="69">
        <f t="shared" si="5"/>
        <v>332305950</v>
      </c>
      <c r="AM248" s="70" t="s">
        <v>3247</v>
      </c>
      <c r="AN248" s="81" t="s">
        <v>386</v>
      </c>
      <c r="AO248" s="39"/>
      <c r="AP248" s="70" t="s">
        <v>2500</v>
      </c>
      <c r="AQ248" s="207" t="s">
        <v>228</v>
      </c>
      <c r="AR248" s="34" t="s">
        <v>229</v>
      </c>
      <c r="AS248" s="32"/>
      <c r="AT248" s="4"/>
      <c r="AU248" s="4"/>
      <c r="AV248" s="4"/>
      <c r="AW248" s="4"/>
      <c r="AX248" s="4"/>
      <c r="AY248" s="4"/>
      <c r="AZ248" s="4"/>
      <c r="BA248" s="4"/>
      <c r="BB248" s="4"/>
      <c r="BC248" s="4"/>
      <c r="BD248" s="4"/>
      <c r="BE248" s="4"/>
      <c r="BF248" s="4"/>
      <c r="BG248" s="4"/>
      <c r="BH248" s="4"/>
      <c r="BI248" s="4"/>
      <c r="BJ248" s="4"/>
      <c r="BK248" s="4"/>
      <c r="BL248" s="4"/>
      <c r="BM248" s="4"/>
    </row>
    <row r="249" spans="1:65">
      <c r="A249" s="32" t="s">
        <v>3248</v>
      </c>
      <c r="B249" s="32" t="s">
        <v>116</v>
      </c>
      <c r="C249" s="32" t="s">
        <v>30</v>
      </c>
      <c r="D249" s="32" t="s">
        <v>3249</v>
      </c>
      <c r="E249" s="40" t="s">
        <v>3250</v>
      </c>
      <c r="F249" s="34" t="s">
        <v>123</v>
      </c>
      <c r="G249" s="34">
        <v>900175374</v>
      </c>
      <c r="H249" s="114"/>
      <c r="I249" s="32"/>
      <c r="J249" s="32"/>
      <c r="K249" s="32"/>
      <c r="L249" s="114"/>
      <c r="M249" s="32"/>
      <c r="N249" s="32"/>
      <c r="O249" s="32"/>
      <c r="P249" s="40" t="s">
        <v>3251</v>
      </c>
      <c r="Q249" s="36">
        <v>43452</v>
      </c>
      <c r="R249" s="53">
        <v>43550</v>
      </c>
      <c r="S249" s="53">
        <v>43641</v>
      </c>
      <c r="T249" s="109">
        <v>90</v>
      </c>
      <c r="U249" s="282">
        <v>118400100</v>
      </c>
      <c r="V249" s="55"/>
      <c r="W249" s="62">
        <v>630</v>
      </c>
      <c r="X249" s="266">
        <v>43454</v>
      </c>
      <c r="Y249" s="62">
        <v>627</v>
      </c>
      <c r="Z249" s="34" t="s">
        <v>3252</v>
      </c>
      <c r="AA249" s="65">
        <v>1540</v>
      </c>
      <c r="AB249" s="34" t="s">
        <v>3253</v>
      </c>
      <c r="AC249" s="70"/>
      <c r="AD249" s="67"/>
      <c r="AE249" s="67"/>
      <c r="AF249" s="67"/>
      <c r="AG249" s="67"/>
      <c r="AH249" s="67"/>
      <c r="AI249" s="67"/>
      <c r="AJ249" s="67"/>
      <c r="AK249" s="67"/>
      <c r="AL249" s="69">
        <f t="shared" si="5"/>
        <v>118400100</v>
      </c>
      <c r="AM249" s="70" t="s">
        <v>2347</v>
      </c>
      <c r="AN249" s="81" t="s">
        <v>578</v>
      </c>
      <c r="AO249" s="39"/>
      <c r="AP249" s="70" t="s">
        <v>2500</v>
      </c>
      <c r="AQ249" s="207" t="s">
        <v>228</v>
      </c>
      <c r="AR249" s="34" t="s">
        <v>229</v>
      </c>
      <c r="AS249" s="32"/>
      <c r="AT249" s="4"/>
      <c r="AU249" s="4"/>
      <c r="AV249" s="4"/>
      <c r="AW249" s="4"/>
      <c r="AX249" s="4"/>
      <c r="AY249" s="4"/>
      <c r="AZ249" s="4"/>
      <c r="BA249" s="4"/>
      <c r="BB249" s="4"/>
      <c r="BC249" s="4"/>
      <c r="BD249" s="4"/>
      <c r="BE249" s="4"/>
      <c r="BF249" s="4"/>
      <c r="BG249" s="4"/>
      <c r="BH249" s="4"/>
      <c r="BI249" s="4"/>
      <c r="BJ249" s="4"/>
      <c r="BK249" s="4"/>
      <c r="BL249" s="4"/>
      <c r="BM249" s="4"/>
    </row>
    <row r="250" spans="1:65">
      <c r="A250" s="32" t="s">
        <v>3254</v>
      </c>
      <c r="B250" s="32" t="s">
        <v>116</v>
      </c>
      <c r="C250" s="32" t="s">
        <v>30</v>
      </c>
      <c r="D250" s="109" t="s">
        <v>3255</v>
      </c>
      <c r="E250" s="40" t="s">
        <v>3256</v>
      </c>
      <c r="F250" s="34" t="s">
        <v>123</v>
      </c>
      <c r="G250" s="49" t="s">
        <v>3257</v>
      </c>
      <c r="H250" s="114"/>
      <c r="I250" s="32"/>
      <c r="J250" s="32"/>
      <c r="K250" s="32"/>
      <c r="L250" s="114"/>
      <c r="M250" s="32"/>
      <c r="N250" s="32"/>
      <c r="O250" s="32"/>
      <c r="P250" s="40" t="s">
        <v>3258</v>
      </c>
      <c r="Q250" s="36">
        <v>43440</v>
      </c>
      <c r="R250" s="36">
        <v>43441</v>
      </c>
      <c r="S250" s="36">
        <v>43471</v>
      </c>
      <c r="T250" s="32">
        <v>30</v>
      </c>
      <c r="U250" s="282">
        <v>214660661</v>
      </c>
      <c r="V250" s="55"/>
      <c r="W250" s="62">
        <v>617</v>
      </c>
      <c r="X250" s="266">
        <v>43441</v>
      </c>
      <c r="Y250" s="62">
        <v>628</v>
      </c>
      <c r="Z250" s="34" t="s">
        <v>3252</v>
      </c>
      <c r="AA250" s="65">
        <v>1540</v>
      </c>
      <c r="AB250" s="34" t="s">
        <v>2538</v>
      </c>
      <c r="AC250" s="87" t="s">
        <v>498</v>
      </c>
      <c r="AD250" s="36">
        <v>43455</v>
      </c>
      <c r="AE250" s="89" t="s">
        <v>3259</v>
      </c>
      <c r="AF250" s="89" t="s">
        <v>3260</v>
      </c>
      <c r="AG250" s="67">
        <v>14999071</v>
      </c>
      <c r="AH250" s="67"/>
      <c r="AI250" s="67"/>
      <c r="AJ250" s="67"/>
      <c r="AK250" s="67"/>
      <c r="AL250" s="69">
        <f t="shared" si="5"/>
        <v>229659732</v>
      </c>
      <c r="AM250" s="70" t="s">
        <v>2347</v>
      </c>
      <c r="AN250" s="81" t="s">
        <v>578</v>
      </c>
      <c r="AO250" s="39"/>
      <c r="AP250" s="70" t="s">
        <v>2500</v>
      </c>
      <c r="AQ250" s="34" t="s">
        <v>241</v>
      </c>
      <c r="AR250" s="34" t="s">
        <v>229</v>
      </c>
      <c r="AS250" s="32"/>
      <c r="AT250" s="4"/>
      <c r="AU250" s="4"/>
      <c r="AV250" s="4"/>
      <c r="AW250" s="4"/>
      <c r="AX250" s="4"/>
      <c r="AY250" s="4"/>
      <c r="AZ250" s="4"/>
      <c r="BA250" s="4"/>
      <c r="BB250" s="4"/>
      <c r="BC250" s="4"/>
      <c r="BD250" s="4"/>
      <c r="BE250" s="4"/>
      <c r="BF250" s="4"/>
      <c r="BG250" s="4"/>
      <c r="BH250" s="4"/>
      <c r="BI250" s="4"/>
      <c r="BJ250" s="4"/>
      <c r="BK250" s="4"/>
      <c r="BL250" s="4"/>
      <c r="BM250" s="4"/>
    </row>
    <row r="251" spans="1:65">
      <c r="A251" s="32" t="s">
        <v>3261</v>
      </c>
      <c r="B251" s="32" t="s">
        <v>2326</v>
      </c>
      <c r="C251" s="32" t="s">
        <v>30</v>
      </c>
      <c r="D251" s="32" t="s">
        <v>3262</v>
      </c>
      <c r="E251" s="40" t="s">
        <v>3263</v>
      </c>
      <c r="F251" s="34" t="s">
        <v>123</v>
      </c>
      <c r="G251" s="49" t="s">
        <v>3264</v>
      </c>
      <c r="H251" s="114"/>
      <c r="I251" s="32"/>
      <c r="J251" s="32"/>
      <c r="K251" s="32"/>
      <c r="L251" s="114"/>
      <c r="M251" s="32"/>
      <c r="N251" s="32"/>
      <c r="O251" s="32"/>
      <c r="P251" s="40" t="s">
        <v>3265</v>
      </c>
      <c r="Q251" s="36">
        <v>43415</v>
      </c>
      <c r="R251" s="36">
        <v>43420</v>
      </c>
      <c r="S251" s="36">
        <v>43449</v>
      </c>
      <c r="T251" s="32">
        <v>30</v>
      </c>
      <c r="U251" s="282">
        <v>16560400</v>
      </c>
      <c r="V251" s="55"/>
      <c r="W251" s="62">
        <v>602</v>
      </c>
      <c r="X251" s="266">
        <v>43420</v>
      </c>
      <c r="Y251" s="62">
        <v>626</v>
      </c>
      <c r="Z251" s="34" t="s">
        <v>3266</v>
      </c>
      <c r="AA251" s="65">
        <v>1550</v>
      </c>
      <c r="AB251" s="34" t="s">
        <v>2342</v>
      </c>
      <c r="AC251" s="70"/>
      <c r="AD251" s="67"/>
      <c r="AE251" s="67"/>
      <c r="AF251" s="67"/>
      <c r="AG251" s="67"/>
      <c r="AH251" s="67"/>
      <c r="AI251" s="67"/>
      <c r="AJ251" s="67"/>
      <c r="AK251" s="67"/>
      <c r="AL251" s="69">
        <f t="shared" si="5"/>
        <v>16560400</v>
      </c>
      <c r="AM251" s="70" t="s">
        <v>2347</v>
      </c>
      <c r="AN251" s="70" t="s">
        <v>393</v>
      </c>
      <c r="AO251" s="39"/>
      <c r="AP251" s="70" t="s">
        <v>2500</v>
      </c>
      <c r="AQ251" s="34" t="s">
        <v>241</v>
      </c>
      <c r="AR251" s="34" t="s">
        <v>229</v>
      </c>
      <c r="AS251" s="32"/>
      <c r="AT251" s="4"/>
      <c r="AU251" s="4"/>
      <c r="AV251" s="4"/>
      <c r="AW251" s="4"/>
      <c r="AX251" s="4"/>
      <c r="AY251" s="4"/>
      <c r="AZ251" s="4"/>
      <c r="BA251" s="4"/>
      <c r="BB251" s="4"/>
      <c r="BC251" s="4"/>
      <c r="BD251" s="4"/>
      <c r="BE251" s="4"/>
      <c r="BF251" s="4"/>
      <c r="BG251" s="4"/>
      <c r="BH251" s="4"/>
      <c r="BI251" s="4"/>
      <c r="BJ251" s="4"/>
      <c r="BK251" s="4"/>
      <c r="BL251" s="4"/>
      <c r="BM251" s="4"/>
    </row>
    <row r="252" spans="1:65">
      <c r="A252" s="32">
        <v>32458</v>
      </c>
      <c r="B252" s="32" t="s">
        <v>1062</v>
      </c>
      <c r="C252" s="32" t="s">
        <v>3145</v>
      </c>
      <c r="D252" s="32">
        <v>32454</v>
      </c>
      <c r="E252" s="40" t="s">
        <v>3267</v>
      </c>
      <c r="F252" s="34" t="s">
        <v>123</v>
      </c>
      <c r="G252" s="34" t="s">
        <v>3268</v>
      </c>
      <c r="H252" s="114"/>
      <c r="I252" s="32"/>
      <c r="J252" s="32"/>
      <c r="K252" s="32"/>
      <c r="L252" s="114"/>
      <c r="M252" s="32"/>
      <c r="N252" s="32"/>
      <c r="O252" s="32"/>
      <c r="P252" s="40" t="s">
        <v>3269</v>
      </c>
      <c r="Q252" s="36">
        <v>43399</v>
      </c>
      <c r="R252" s="36">
        <v>43429</v>
      </c>
      <c r="S252" s="36">
        <v>43553</v>
      </c>
      <c r="T252" s="32">
        <v>120</v>
      </c>
      <c r="U252" s="282">
        <v>228430800</v>
      </c>
      <c r="V252" s="55"/>
      <c r="W252" s="62">
        <v>597</v>
      </c>
      <c r="X252" s="266">
        <v>43402</v>
      </c>
      <c r="Y252" s="62">
        <v>610</v>
      </c>
      <c r="Z252" s="34" t="s">
        <v>3235</v>
      </c>
      <c r="AA252" s="65">
        <v>1545</v>
      </c>
      <c r="AB252" s="34" t="s">
        <v>3270</v>
      </c>
      <c r="AC252" s="70"/>
      <c r="AD252" s="67"/>
      <c r="AE252" s="67"/>
      <c r="AF252" s="67"/>
      <c r="AG252" s="67"/>
      <c r="AH252" s="67"/>
      <c r="AI252" s="67"/>
      <c r="AJ252" s="67"/>
      <c r="AK252" s="67"/>
      <c r="AL252" s="69">
        <f t="shared" si="5"/>
        <v>228430800</v>
      </c>
      <c r="AM252" s="70" t="s">
        <v>2477</v>
      </c>
      <c r="AN252" s="81" t="s">
        <v>375</v>
      </c>
      <c r="AO252" s="39"/>
      <c r="AP252" s="70" t="s">
        <v>2500</v>
      </c>
      <c r="AQ252" s="207" t="s">
        <v>228</v>
      </c>
      <c r="AR252" s="34" t="s">
        <v>1066</v>
      </c>
      <c r="AS252" s="32"/>
      <c r="AT252" s="4"/>
      <c r="AU252" s="4"/>
      <c r="AV252" s="4"/>
      <c r="AW252" s="4"/>
      <c r="AX252" s="4"/>
      <c r="AY252" s="4"/>
      <c r="AZ252" s="4"/>
      <c r="BA252" s="4"/>
      <c r="BB252" s="4"/>
      <c r="BC252" s="4"/>
      <c r="BD252" s="4"/>
      <c r="BE252" s="4"/>
      <c r="BF252" s="4"/>
      <c r="BG252" s="4"/>
      <c r="BH252" s="4"/>
      <c r="BI252" s="4"/>
      <c r="BJ252" s="4"/>
      <c r="BK252" s="4"/>
      <c r="BL252" s="4"/>
      <c r="BM252" s="4"/>
    </row>
    <row r="253" spans="1:65">
      <c r="A253" s="32">
        <v>32459</v>
      </c>
      <c r="B253" s="32" t="s">
        <v>1062</v>
      </c>
      <c r="C253" s="32" t="s">
        <v>3145</v>
      </c>
      <c r="D253" s="32">
        <v>32454</v>
      </c>
      <c r="E253" s="40" t="s">
        <v>3267</v>
      </c>
      <c r="F253" s="34" t="s">
        <v>123</v>
      </c>
      <c r="G253" s="34" t="s">
        <v>3268</v>
      </c>
      <c r="H253" s="114"/>
      <c r="I253" s="32"/>
      <c r="J253" s="32"/>
      <c r="K253" s="32"/>
      <c r="L253" s="114"/>
      <c r="M253" s="32"/>
      <c r="N253" s="32"/>
      <c r="O253" s="32"/>
      <c r="P253" s="40" t="s">
        <v>3269</v>
      </c>
      <c r="Q253" s="36">
        <v>43399</v>
      </c>
      <c r="R253" s="36">
        <v>43429</v>
      </c>
      <c r="S253" s="34" t="s">
        <v>3271</v>
      </c>
      <c r="T253" s="32">
        <v>120</v>
      </c>
      <c r="U253" s="282">
        <v>942600800</v>
      </c>
      <c r="V253" s="55"/>
      <c r="W253" s="62">
        <v>597</v>
      </c>
      <c r="X253" s="266">
        <v>43402</v>
      </c>
      <c r="Y253" s="62">
        <v>610</v>
      </c>
      <c r="Z253" s="34" t="s">
        <v>3235</v>
      </c>
      <c r="AA253" s="65">
        <v>1545</v>
      </c>
      <c r="AB253" s="34" t="s">
        <v>3270</v>
      </c>
      <c r="AC253" s="70"/>
      <c r="AD253" s="67"/>
      <c r="AE253" s="67"/>
      <c r="AF253" s="67"/>
      <c r="AG253" s="67"/>
      <c r="AH253" s="67"/>
      <c r="AI253" s="67"/>
      <c r="AJ253" s="67"/>
      <c r="AK253" s="67"/>
      <c r="AL253" s="69">
        <f t="shared" si="5"/>
        <v>942600800</v>
      </c>
      <c r="AM253" s="70" t="s">
        <v>2477</v>
      </c>
      <c r="AN253" s="81" t="s">
        <v>375</v>
      </c>
      <c r="AO253" s="39"/>
      <c r="AP253" s="70"/>
      <c r="AQ253" s="207" t="s">
        <v>228</v>
      </c>
      <c r="AR253" s="34" t="s">
        <v>1066</v>
      </c>
      <c r="AS253" s="32"/>
      <c r="AT253" s="4"/>
      <c r="AU253" s="4"/>
      <c r="AV253" s="4"/>
      <c r="AW253" s="4"/>
      <c r="AX253" s="4"/>
      <c r="AY253" s="4"/>
      <c r="AZ253" s="4"/>
      <c r="BA253" s="4"/>
      <c r="BB253" s="4"/>
      <c r="BC253" s="4"/>
      <c r="BD253" s="4"/>
      <c r="BE253" s="4"/>
      <c r="BF253" s="4"/>
      <c r="BG253" s="4"/>
      <c r="BH253" s="4"/>
      <c r="BI253" s="4"/>
      <c r="BJ253" s="4"/>
      <c r="BK253" s="4"/>
      <c r="BL253" s="4"/>
      <c r="BM253" s="4"/>
    </row>
    <row r="254" spans="1:65">
      <c r="A254" s="32">
        <v>32460</v>
      </c>
      <c r="B254" s="32" t="s">
        <v>1062</v>
      </c>
      <c r="C254" s="32" t="s">
        <v>3145</v>
      </c>
      <c r="D254" s="32">
        <v>32460</v>
      </c>
      <c r="E254" s="40" t="s">
        <v>3272</v>
      </c>
      <c r="F254" s="34" t="s">
        <v>123</v>
      </c>
      <c r="G254" s="34" t="s">
        <v>3273</v>
      </c>
      <c r="H254" s="114"/>
      <c r="I254" s="32"/>
      <c r="J254" s="32"/>
      <c r="K254" s="32"/>
      <c r="L254" s="114"/>
      <c r="M254" s="32"/>
      <c r="N254" s="32"/>
      <c r="O254" s="32"/>
      <c r="P254" s="40" t="s">
        <v>3269</v>
      </c>
      <c r="Q254" s="36">
        <v>43399</v>
      </c>
      <c r="R254" s="36">
        <v>43399</v>
      </c>
      <c r="S254" s="53">
        <v>43549</v>
      </c>
      <c r="T254" s="32">
        <v>90</v>
      </c>
      <c r="U254" s="282">
        <v>141490000</v>
      </c>
      <c r="V254" s="55"/>
      <c r="W254" s="62">
        <v>594</v>
      </c>
      <c r="X254" s="266">
        <v>43402</v>
      </c>
      <c r="Y254" s="62">
        <v>610</v>
      </c>
      <c r="Z254" s="34" t="s">
        <v>3235</v>
      </c>
      <c r="AA254" s="65">
        <v>1545</v>
      </c>
      <c r="AB254" s="34" t="s">
        <v>3270</v>
      </c>
      <c r="AC254" s="70"/>
      <c r="AD254" s="67"/>
      <c r="AE254" s="67"/>
      <c r="AF254" s="67"/>
      <c r="AG254" s="67"/>
      <c r="AH254" s="87" t="s">
        <v>498</v>
      </c>
      <c r="AI254" s="36">
        <v>43489</v>
      </c>
      <c r="AJ254" s="87" t="s">
        <v>2439</v>
      </c>
      <c r="AK254" s="247">
        <v>150</v>
      </c>
      <c r="AL254" s="69">
        <f t="shared" si="5"/>
        <v>141490000</v>
      </c>
      <c r="AM254" s="70" t="s">
        <v>2477</v>
      </c>
      <c r="AN254" s="81" t="s">
        <v>375</v>
      </c>
      <c r="AO254" s="39"/>
      <c r="AP254" s="70"/>
      <c r="AQ254" s="34" t="s">
        <v>241</v>
      </c>
      <c r="AR254" s="34" t="s">
        <v>1066</v>
      </c>
      <c r="AS254" s="32"/>
      <c r="AT254" s="4"/>
      <c r="AU254" s="4"/>
      <c r="AV254" s="4"/>
      <c r="AW254" s="4"/>
      <c r="AX254" s="4"/>
      <c r="AY254" s="4"/>
      <c r="AZ254" s="4"/>
      <c r="BA254" s="4"/>
      <c r="BB254" s="4"/>
      <c r="BC254" s="4"/>
      <c r="BD254" s="4"/>
      <c r="BE254" s="4"/>
      <c r="BF254" s="4"/>
      <c r="BG254" s="4"/>
      <c r="BH254" s="4"/>
      <c r="BI254" s="4"/>
      <c r="BJ254" s="4"/>
      <c r="BK254" s="4"/>
      <c r="BL254" s="4"/>
      <c r="BM254" s="4"/>
    </row>
    <row r="255" spans="1:65">
      <c r="A255" s="32">
        <v>32461</v>
      </c>
      <c r="B255" s="32" t="s">
        <v>1062</v>
      </c>
      <c r="C255" s="32" t="s">
        <v>3145</v>
      </c>
      <c r="D255" s="32">
        <v>32461</v>
      </c>
      <c r="E255" s="40" t="s">
        <v>3274</v>
      </c>
      <c r="F255" s="34" t="s">
        <v>123</v>
      </c>
      <c r="G255" s="34" t="s">
        <v>3275</v>
      </c>
      <c r="H255" s="114"/>
      <c r="I255" s="32"/>
      <c r="J255" s="32"/>
      <c r="K255" s="32"/>
      <c r="L255" s="114"/>
      <c r="M255" s="32"/>
      <c r="N255" s="32"/>
      <c r="O255" s="32"/>
      <c r="P255" s="40" t="s">
        <v>3269</v>
      </c>
      <c r="Q255" s="36">
        <v>43399</v>
      </c>
      <c r="R255" s="36">
        <v>43399</v>
      </c>
      <c r="S255" s="53">
        <v>43549</v>
      </c>
      <c r="T255" s="32">
        <v>90</v>
      </c>
      <c r="U255" s="282">
        <v>133930980</v>
      </c>
      <c r="V255" s="55"/>
      <c r="W255" s="62">
        <v>596</v>
      </c>
      <c r="X255" s="266">
        <v>43402</v>
      </c>
      <c r="Y255" s="62">
        <v>610</v>
      </c>
      <c r="Z255" s="34" t="s">
        <v>3235</v>
      </c>
      <c r="AA255" s="65">
        <v>1545</v>
      </c>
      <c r="AB255" s="34" t="s">
        <v>3270</v>
      </c>
      <c r="AC255" s="70"/>
      <c r="AD255" s="67"/>
      <c r="AE255" s="67"/>
      <c r="AF255" s="67"/>
      <c r="AG255" s="67"/>
      <c r="AH255" s="87" t="s">
        <v>498</v>
      </c>
      <c r="AI255" s="36">
        <v>43489</v>
      </c>
      <c r="AJ255" s="87" t="s">
        <v>2439</v>
      </c>
      <c r="AK255" s="247">
        <v>150</v>
      </c>
      <c r="AL255" s="69">
        <f t="shared" si="5"/>
        <v>133930980</v>
      </c>
      <c r="AM255" s="70" t="s">
        <v>2477</v>
      </c>
      <c r="AN255" s="81" t="s">
        <v>375</v>
      </c>
      <c r="AO255" s="39"/>
      <c r="AP255" s="70"/>
      <c r="AQ255" s="34" t="s">
        <v>241</v>
      </c>
      <c r="AR255" s="34" t="s">
        <v>1066</v>
      </c>
      <c r="AS255" s="32"/>
      <c r="AT255" s="4"/>
      <c r="AU255" s="4"/>
      <c r="AV255" s="4"/>
      <c r="AW255" s="4"/>
      <c r="AX255" s="4"/>
      <c r="AY255" s="4"/>
      <c r="AZ255" s="4"/>
      <c r="BA255" s="4"/>
      <c r="BB255" s="4"/>
      <c r="BC255" s="4"/>
      <c r="BD255" s="4"/>
      <c r="BE255" s="4"/>
      <c r="BF255" s="4"/>
      <c r="BG255" s="4"/>
      <c r="BH255" s="4"/>
      <c r="BI255" s="4"/>
      <c r="BJ255" s="4"/>
      <c r="BK255" s="4"/>
      <c r="BL255" s="4"/>
      <c r="BM255" s="4"/>
    </row>
    <row r="256" spans="1:65">
      <c r="A256" s="32">
        <v>32462</v>
      </c>
      <c r="B256" s="32" t="s">
        <v>1062</v>
      </c>
      <c r="C256" s="32" t="s">
        <v>3145</v>
      </c>
      <c r="D256" s="32">
        <v>32462</v>
      </c>
      <c r="E256" s="40" t="s">
        <v>3276</v>
      </c>
      <c r="F256" s="34" t="s">
        <v>123</v>
      </c>
      <c r="G256" s="34" t="s">
        <v>3277</v>
      </c>
      <c r="H256" s="114"/>
      <c r="I256" s="32"/>
      <c r="J256" s="32"/>
      <c r="K256" s="32"/>
      <c r="L256" s="114"/>
      <c r="M256" s="32"/>
      <c r="N256" s="32"/>
      <c r="O256" s="32"/>
      <c r="P256" s="40" t="s">
        <v>3269</v>
      </c>
      <c r="Q256" s="36">
        <v>43399</v>
      </c>
      <c r="R256" s="36">
        <v>43399</v>
      </c>
      <c r="S256" s="53">
        <v>43549</v>
      </c>
      <c r="T256" s="32">
        <v>90</v>
      </c>
      <c r="U256" s="282">
        <v>221399000</v>
      </c>
      <c r="V256" s="55"/>
      <c r="W256" s="62">
        <v>595</v>
      </c>
      <c r="X256" s="266">
        <v>43402</v>
      </c>
      <c r="Y256" s="62">
        <v>610</v>
      </c>
      <c r="Z256" s="34" t="s">
        <v>3235</v>
      </c>
      <c r="AA256" s="65">
        <v>1545</v>
      </c>
      <c r="AB256" s="34" t="s">
        <v>3270</v>
      </c>
      <c r="AC256" s="70"/>
      <c r="AD256" s="67"/>
      <c r="AE256" s="67"/>
      <c r="AF256" s="67"/>
      <c r="AG256" s="67"/>
      <c r="AH256" s="87" t="s">
        <v>498</v>
      </c>
      <c r="AI256" s="36">
        <v>43489</v>
      </c>
      <c r="AJ256" s="87" t="s">
        <v>2439</v>
      </c>
      <c r="AK256" s="247">
        <v>150</v>
      </c>
      <c r="AL256" s="69">
        <f t="shared" si="5"/>
        <v>221399000</v>
      </c>
      <c r="AM256" s="70" t="s">
        <v>2477</v>
      </c>
      <c r="AN256" s="81" t="s">
        <v>375</v>
      </c>
      <c r="AO256" s="39"/>
      <c r="AP256" s="70"/>
      <c r="AQ256" s="34" t="s">
        <v>241</v>
      </c>
      <c r="AR256" s="34" t="s">
        <v>1066</v>
      </c>
      <c r="AS256" s="32"/>
      <c r="AT256" s="4"/>
      <c r="AU256" s="4"/>
      <c r="AV256" s="4"/>
      <c r="AW256" s="4"/>
      <c r="AX256" s="4"/>
      <c r="AY256" s="4"/>
      <c r="AZ256" s="4"/>
      <c r="BA256" s="4"/>
      <c r="BB256" s="4"/>
      <c r="BC256" s="4"/>
      <c r="BD256" s="4"/>
      <c r="BE256" s="4"/>
      <c r="BF256" s="4"/>
      <c r="BG256" s="4"/>
      <c r="BH256" s="4"/>
      <c r="BI256" s="4"/>
      <c r="BJ256" s="4"/>
      <c r="BK256" s="4"/>
      <c r="BL256" s="4"/>
      <c r="BM256" s="4"/>
    </row>
    <row r="257" spans="1:65">
      <c r="A257" s="32" t="s">
        <v>3278</v>
      </c>
      <c r="B257" s="32" t="s">
        <v>214</v>
      </c>
      <c r="C257" s="32" t="s">
        <v>937</v>
      </c>
      <c r="D257" s="109" t="s">
        <v>3279</v>
      </c>
      <c r="E257" s="40" t="s">
        <v>3280</v>
      </c>
      <c r="F257" s="34" t="s">
        <v>123</v>
      </c>
      <c r="G257" s="34" t="s">
        <v>3281</v>
      </c>
      <c r="H257" s="114"/>
      <c r="I257" s="32"/>
      <c r="J257" s="32"/>
      <c r="K257" s="32"/>
      <c r="L257" s="114"/>
      <c r="M257" s="32"/>
      <c r="N257" s="32"/>
      <c r="O257" s="32"/>
      <c r="P257" s="40" t="s">
        <v>3282</v>
      </c>
      <c r="Q257" s="36">
        <v>43346</v>
      </c>
      <c r="R257" s="36">
        <v>43411</v>
      </c>
      <c r="S257" s="300">
        <v>43561</v>
      </c>
      <c r="T257" s="32">
        <v>90</v>
      </c>
      <c r="U257" s="67">
        <v>402895000</v>
      </c>
      <c r="V257" s="55"/>
      <c r="W257" s="62">
        <v>598</v>
      </c>
      <c r="X257" s="266">
        <v>43405</v>
      </c>
      <c r="Y257" s="62">
        <v>564</v>
      </c>
      <c r="Z257" s="34" t="s">
        <v>3283</v>
      </c>
      <c r="AA257" s="65">
        <v>1539</v>
      </c>
      <c r="AB257" s="65" t="s">
        <v>2875</v>
      </c>
      <c r="AC257" s="70"/>
      <c r="AD257" s="67"/>
      <c r="AE257" s="67"/>
      <c r="AF257" s="67"/>
      <c r="AG257" s="67"/>
      <c r="AH257" s="87" t="s">
        <v>498</v>
      </c>
      <c r="AI257" s="36">
        <v>43502</v>
      </c>
      <c r="AJ257" s="87" t="s">
        <v>2439</v>
      </c>
      <c r="AK257" s="247">
        <v>150</v>
      </c>
      <c r="AL257" s="69">
        <f t="shared" si="5"/>
        <v>402895000</v>
      </c>
      <c r="AM257" s="70" t="s">
        <v>3247</v>
      </c>
      <c r="AN257" s="70" t="s">
        <v>3284</v>
      </c>
      <c r="AO257" s="39"/>
      <c r="AP257" s="70" t="s">
        <v>2500</v>
      </c>
      <c r="AQ257" s="207" t="s">
        <v>228</v>
      </c>
      <c r="AR257" s="34" t="s">
        <v>1164</v>
      </c>
      <c r="AS257" s="32"/>
      <c r="AT257" s="4"/>
      <c r="AU257" s="4"/>
      <c r="AV257" s="4"/>
      <c r="AW257" s="4"/>
      <c r="AX257" s="4"/>
      <c r="AY257" s="4"/>
      <c r="AZ257" s="4"/>
      <c r="BA257" s="4"/>
      <c r="BB257" s="4"/>
      <c r="BC257" s="4"/>
      <c r="BD257" s="4"/>
      <c r="BE257" s="4"/>
      <c r="BF257" s="4"/>
      <c r="BG257" s="4"/>
      <c r="BH257" s="4"/>
      <c r="BI257" s="4"/>
      <c r="BJ257" s="4"/>
      <c r="BK257" s="4"/>
      <c r="BL257" s="4"/>
      <c r="BM257" s="4"/>
    </row>
    <row r="258" spans="1:65">
      <c r="A258" s="32" t="s">
        <v>3285</v>
      </c>
      <c r="B258" s="32" t="s">
        <v>116</v>
      </c>
      <c r="C258" s="32" t="s">
        <v>30</v>
      </c>
      <c r="D258" s="32" t="s">
        <v>3286</v>
      </c>
      <c r="E258" s="40" t="s">
        <v>3287</v>
      </c>
      <c r="F258" s="34" t="s">
        <v>123</v>
      </c>
      <c r="G258" s="34">
        <v>900164390</v>
      </c>
      <c r="H258" s="114"/>
      <c r="I258" s="32"/>
      <c r="J258" s="32"/>
      <c r="K258" s="32"/>
      <c r="L258" s="114"/>
      <c r="M258" s="32"/>
      <c r="N258" s="32"/>
      <c r="O258" s="32"/>
      <c r="P258" s="40" t="s">
        <v>3288</v>
      </c>
      <c r="Q258" s="36">
        <v>43453</v>
      </c>
      <c r="R258" s="36">
        <v>43535</v>
      </c>
      <c r="S258" s="36">
        <v>43687</v>
      </c>
      <c r="T258" s="32">
        <v>150</v>
      </c>
      <c r="U258" s="67">
        <v>185783500</v>
      </c>
      <c r="V258" s="55"/>
      <c r="W258" s="62">
        <v>629</v>
      </c>
      <c r="X258" s="266">
        <v>43454</v>
      </c>
      <c r="Y258" s="62">
        <v>629</v>
      </c>
      <c r="Z258" s="34" t="s">
        <v>3289</v>
      </c>
      <c r="AA258" s="65">
        <v>1547</v>
      </c>
      <c r="AB258" s="65" t="s">
        <v>2917</v>
      </c>
      <c r="AC258" s="70"/>
      <c r="AD258" s="67"/>
      <c r="AE258" s="67"/>
      <c r="AF258" s="67"/>
      <c r="AG258" s="67"/>
      <c r="AH258" s="67"/>
      <c r="AI258" s="67"/>
      <c r="AJ258" s="67"/>
      <c r="AK258" s="67"/>
      <c r="AL258" s="69">
        <f t="shared" si="5"/>
        <v>185783500</v>
      </c>
      <c r="AM258" s="70" t="s">
        <v>2347</v>
      </c>
      <c r="AN258" s="71" t="s">
        <v>3290</v>
      </c>
      <c r="AO258" s="39"/>
      <c r="AP258" s="70"/>
      <c r="AQ258" s="207" t="s">
        <v>228</v>
      </c>
      <c r="AR258" s="34" t="s">
        <v>229</v>
      </c>
      <c r="AS258" s="32" t="s">
        <v>3291</v>
      </c>
      <c r="AT258" s="4"/>
      <c r="AU258" s="4"/>
      <c r="AV258" s="4"/>
      <c r="AW258" s="4"/>
      <c r="AX258" s="4"/>
      <c r="AY258" s="4"/>
      <c r="AZ258" s="4"/>
      <c r="BA258" s="4"/>
      <c r="BB258" s="4"/>
      <c r="BC258" s="4"/>
      <c r="BD258" s="4"/>
      <c r="BE258" s="4"/>
      <c r="BF258" s="4"/>
      <c r="BG258" s="4"/>
      <c r="BH258" s="4"/>
      <c r="BI258" s="4"/>
      <c r="BJ258" s="4"/>
      <c r="BK258" s="4"/>
      <c r="BL258" s="4"/>
      <c r="BM258" s="4"/>
    </row>
    <row r="259" spans="1:65">
      <c r="A259" s="196" t="s">
        <v>3292</v>
      </c>
      <c r="B259" s="196" t="s">
        <v>116</v>
      </c>
      <c r="C259" s="196" t="s">
        <v>117</v>
      </c>
      <c r="D259" s="196" t="s">
        <v>3293</v>
      </c>
      <c r="E259" s="259" t="s">
        <v>3294</v>
      </c>
      <c r="F259" s="260" t="s">
        <v>123</v>
      </c>
      <c r="G259" s="260">
        <v>901241865</v>
      </c>
      <c r="H259" s="199" t="s">
        <v>3295</v>
      </c>
      <c r="I259" s="196" t="s">
        <v>123</v>
      </c>
      <c r="J259" s="196">
        <v>800104214</v>
      </c>
      <c r="K259" s="284">
        <v>0.5</v>
      </c>
      <c r="L259" s="199"/>
      <c r="M259" s="196"/>
      <c r="N259" s="196"/>
      <c r="O259" s="196"/>
      <c r="P259" s="259" t="s">
        <v>3296</v>
      </c>
      <c r="Q259" s="244">
        <v>43462</v>
      </c>
      <c r="R259" s="244">
        <v>43530</v>
      </c>
      <c r="S259" s="244">
        <v>43743</v>
      </c>
      <c r="T259" s="196">
        <v>210</v>
      </c>
      <c r="U259" s="258">
        <v>4000000000</v>
      </c>
      <c r="V259" s="262"/>
      <c r="W259" s="264">
        <v>649</v>
      </c>
      <c r="X259" s="244">
        <v>43462</v>
      </c>
      <c r="Y259" s="264">
        <v>531</v>
      </c>
      <c r="Z259" s="260" t="s">
        <v>2808</v>
      </c>
      <c r="AA259" s="267">
        <v>1543</v>
      </c>
      <c r="AB259" s="267" t="s">
        <v>2089</v>
      </c>
      <c r="AC259" s="268"/>
      <c r="AD259" s="258"/>
      <c r="AE259" s="258"/>
      <c r="AF259" s="258"/>
      <c r="AG259" s="258"/>
      <c r="AH259" s="258"/>
      <c r="AI259" s="258"/>
      <c r="AJ259" s="258"/>
      <c r="AK259" s="258"/>
      <c r="AL259" s="285">
        <f t="shared" si="5"/>
        <v>4000000000</v>
      </c>
      <c r="AM259" s="268" t="s">
        <v>213</v>
      </c>
      <c r="AN259" s="268" t="s">
        <v>3297</v>
      </c>
      <c r="AO259" s="269"/>
      <c r="AP259" s="268"/>
      <c r="AQ259" s="207" t="s">
        <v>228</v>
      </c>
      <c r="AR259" s="260" t="s">
        <v>229</v>
      </c>
      <c r="AS259" s="196"/>
      <c r="AT259" s="4"/>
      <c r="AU259" s="4"/>
      <c r="AV259" s="4"/>
      <c r="AW259" s="4"/>
      <c r="AX259" s="4"/>
      <c r="AY259" s="4"/>
      <c r="AZ259" s="4"/>
      <c r="BA259" s="4"/>
      <c r="BB259" s="4"/>
      <c r="BC259" s="4"/>
      <c r="BD259" s="4"/>
      <c r="BE259" s="4"/>
      <c r="BF259" s="4"/>
      <c r="BG259" s="4"/>
      <c r="BH259" s="4"/>
      <c r="BI259" s="4"/>
      <c r="BJ259" s="4"/>
      <c r="BK259" s="4"/>
      <c r="BL259" s="4"/>
      <c r="BM259" s="4"/>
    </row>
    <row r="260" spans="1:65">
      <c r="A260" s="270"/>
      <c r="B260" s="270"/>
      <c r="C260" s="270"/>
      <c r="D260" s="270"/>
      <c r="E260" s="271"/>
      <c r="F260" s="272"/>
      <c r="G260" s="272"/>
      <c r="H260" s="274" t="s">
        <v>3213</v>
      </c>
      <c r="I260" s="270" t="s">
        <v>123</v>
      </c>
      <c r="J260" s="270">
        <v>830118155</v>
      </c>
      <c r="K260" s="299">
        <v>0.5</v>
      </c>
      <c r="L260" s="274"/>
      <c r="M260" s="270"/>
      <c r="N260" s="270"/>
      <c r="O260" s="270"/>
      <c r="P260" s="271"/>
      <c r="Q260" s="275"/>
      <c r="R260" s="275"/>
      <c r="S260" s="275"/>
      <c r="T260" s="270"/>
      <c r="U260" s="276"/>
      <c r="V260" s="277"/>
      <c r="W260" s="278"/>
      <c r="X260" s="275"/>
      <c r="Y260" s="278"/>
      <c r="Z260" s="272"/>
      <c r="AA260" s="279"/>
      <c r="AB260" s="279"/>
      <c r="AC260" s="280"/>
      <c r="AD260" s="276"/>
      <c r="AE260" s="276"/>
      <c r="AF260" s="276"/>
      <c r="AG260" s="276"/>
      <c r="AH260" s="276"/>
      <c r="AI260" s="276"/>
      <c r="AJ260" s="276"/>
      <c r="AK260" s="276"/>
      <c r="AL260" s="276">
        <f t="shared" si="5"/>
        <v>0</v>
      </c>
      <c r="AM260" s="280"/>
      <c r="AN260" s="280"/>
      <c r="AO260" s="281"/>
      <c r="AP260" s="280"/>
      <c r="AQ260" s="272"/>
      <c r="AR260" s="272"/>
      <c r="AS260" s="270"/>
      <c r="AT260" s="4"/>
      <c r="AU260" s="4"/>
      <c r="AV260" s="4"/>
      <c r="AW260" s="4"/>
      <c r="AX260" s="4"/>
      <c r="AY260" s="4"/>
      <c r="AZ260" s="4"/>
      <c r="BA260" s="4"/>
      <c r="BB260" s="4"/>
      <c r="BC260" s="4"/>
      <c r="BD260" s="4"/>
      <c r="BE260" s="4"/>
      <c r="BF260" s="4"/>
      <c r="BG260" s="4"/>
      <c r="BH260" s="4"/>
      <c r="BI260" s="4"/>
      <c r="BJ260" s="4"/>
      <c r="BK260" s="4"/>
      <c r="BL260" s="4"/>
      <c r="BM260" s="4"/>
    </row>
    <row r="261" spans="1:65">
      <c r="A261" s="32" t="s">
        <v>3298</v>
      </c>
      <c r="B261" s="32" t="s">
        <v>214</v>
      </c>
      <c r="C261" s="32" t="s">
        <v>30</v>
      </c>
      <c r="D261" s="32" t="s">
        <v>3299</v>
      </c>
      <c r="E261" s="40" t="s">
        <v>3300</v>
      </c>
      <c r="F261" s="34" t="s">
        <v>273</v>
      </c>
      <c r="G261" s="34">
        <v>51817579</v>
      </c>
      <c r="H261" s="114"/>
      <c r="I261" s="32"/>
      <c r="J261" s="32"/>
      <c r="K261" s="32"/>
      <c r="L261" s="114" t="s">
        <v>3301</v>
      </c>
      <c r="M261" s="32">
        <v>1033710335</v>
      </c>
      <c r="N261" s="32"/>
      <c r="O261" s="32"/>
      <c r="P261" s="40" t="s">
        <v>3302</v>
      </c>
      <c r="Q261" s="36">
        <v>43424</v>
      </c>
      <c r="R261" s="36">
        <v>43451</v>
      </c>
      <c r="S261" s="36">
        <v>43465</v>
      </c>
      <c r="T261" s="32">
        <v>14</v>
      </c>
      <c r="U261" s="67">
        <v>6015800</v>
      </c>
      <c r="V261" s="55"/>
      <c r="W261" s="62">
        <v>606</v>
      </c>
      <c r="X261" s="235">
        <v>43425</v>
      </c>
      <c r="Y261" s="62">
        <v>640</v>
      </c>
      <c r="Z261" s="34" t="s">
        <v>2168</v>
      </c>
      <c r="AA261" s="65">
        <v>1549</v>
      </c>
      <c r="AB261" s="65" t="s">
        <v>182</v>
      </c>
      <c r="AC261" s="70"/>
      <c r="AD261" s="67"/>
      <c r="AE261" s="67"/>
      <c r="AF261" s="67"/>
      <c r="AG261" s="67"/>
      <c r="AH261" s="67"/>
      <c r="AI261" s="67"/>
      <c r="AJ261" s="67"/>
      <c r="AK261" s="67"/>
      <c r="AL261" s="69">
        <f t="shared" si="5"/>
        <v>6015800</v>
      </c>
      <c r="AM261" s="70" t="s">
        <v>238</v>
      </c>
      <c r="AN261" s="70" t="s">
        <v>1619</v>
      </c>
      <c r="AO261" s="39">
        <v>2584</v>
      </c>
      <c r="AP261" s="70" t="s">
        <v>382</v>
      </c>
      <c r="AQ261" s="34" t="s">
        <v>241</v>
      </c>
      <c r="AR261" s="34" t="s">
        <v>229</v>
      </c>
      <c r="AS261" s="32"/>
      <c r="AT261" s="4"/>
      <c r="AU261" s="4"/>
      <c r="AV261" s="4"/>
      <c r="AW261" s="4"/>
      <c r="AX261" s="4"/>
      <c r="AY261" s="4"/>
      <c r="AZ261" s="4"/>
      <c r="BA261" s="4"/>
      <c r="BB261" s="4"/>
      <c r="BC261" s="4"/>
      <c r="BD261" s="4"/>
      <c r="BE261" s="4"/>
      <c r="BF261" s="4"/>
      <c r="BG261" s="4"/>
      <c r="BH261" s="4"/>
      <c r="BI261" s="4"/>
      <c r="BJ261" s="4"/>
      <c r="BK261" s="4"/>
      <c r="BL261" s="4"/>
      <c r="BM261" s="4"/>
    </row>
    <row r="262" spans="1:65">
      <c r="A262" s="32" t="s">
        <v>3303</v>
      </c>
      <c r="B262" s="32" t="s">
        <v>214</v>
      </c>
      <c r="C262" s="32" t="s">
        <v>30</v>
      </c>
      <c r="D262" s="32" t="s">
        <v>3304</v>
      </c>
      <c r="E262" s="40" t="s">
        <v>3305</v>
      </c>
      <c r="F262" s="34" t="s">
        <v>273</v>
      </c>
      <c r="G262" s="34">
        <v>30668913</v>
      </c>
      <c r="H262" s="114"/>
      <c r="I262" s="32"/>
      <c r="J262" s="32"/>
      <c r="K262" s="32"/>
      <c r="L262" s="114"/>
      <c r="M262" s="32"/>
      <c r="N262" s="32"/>
      <c r="O262" s="32"/>
      <c r="P262" s="40" t="s">
        <v>3306</v>
      </c>
      <c r="Q262" s="36">
        <v>43447</v>
      </c>
      <c r="R262" s="36">
        <v>43448</v>
      </c>
      <c r="S262" s="36">
        <v>43465</v>
      </c>
      <c r="T262" s="32">
        <v>17</v>
      </c>
      <c r="U262" s="67">
        <v>2424967</v>
      </c>
      <c r="V262" s="55"/>
      <c r="W262" s="62">
        <v>621</v>
      </c>
      <c r="X262" s="235">
        <v>43448</v>
      </c>
      <c r="Y262" s="62">
        <v>652</v>
      </c>
      <c r="Z262" s="34" t="s">
        <v>2168</v>
      </c>
      <c r="AA262" s="65">
        <v>1549</v>
      </c>
      <c r="AB262" s="65" t="s">
        <v>182</v>
      </c>
      <c r="AC262" s="70"/>
      <c r="AD262" s="67"/>
      <c r="AE262" s="67"/>
      <c r="AF262" s="67"/>
      <c r="AG262" s="67"/>
      <c r="AH262" s="67"/>
      <c r="AI262" s="67"/>
      <c r="AJ262" s="67"/>
      <c r="AK262" s="67"/>
      <c r="AL262" s="69">
        <f t="shared" si="5"/>
        <v>2424967</v>
      </c>
      <c r="AM262" s="70" t="s">
        <v>238</v>
      </c>
      <c r="AN262" s="70" t="s">
        <v>1619</v>
      </c>
      <c r="AO262" s="39">
        <v>2584</v>
      </c>
      <c r="AP262" s="70" t="s">
        <v>382</v>
      </c>
      <c r="AQ262" s="34" t="s">
        <v>241</v>
      </c>
      <c r="AR262" s="34" t="s">
        <v>229</v>
      </c>
      <c r="AS262" s="32"/>
      <c r="AT262" s="4"/>
      <c r="AU262" s="4"/>
      <c r="AV262" s="4"/>
      <c r="AW262" s="4"/>
      <c r="AX262" s="4"/>
      <c r="AY262" s="4"/>
      <c r="AZ262" s="4"/>
      <c r="BA262" s="4"/>
      <c r="BB262" s="4"/>
      <c r="BC262" s="4"/>
      <c r="BD262" s="4"/>
      <c r="BE262" s="4"/>
      <c r="BF262" s="4"/>
      <c r="BG262" s="4"/>
      <c r="BH262" s="4"/>
      <c r="BI262" s="4"/>
      <c r="BJ262" s="4"/>
      <c r="BK262" s="4"/>
      <c r="BL262" s="4"/>
      <c r="BM262" s="4"/>
    </row>
    <row r="263" spans="1:65">
      <c r="A263" s="32" t="s">
        <v>3307</v>
      </c>
      <c r="B263" s="32" t="s">
        <v>214</v>
      </c>
      <c r="C263" s="32" t="s">
        <v>30</v>
      </c>
      <c r="D263" s="32" t="s">
        <v>3308</v>
      </c>
      <c r="E263" s="40" t="s">
        <v>3309</v>
      </c>
      <c r="F263" s="34" t="s">
        <v>273</v>
      </c>
      <c r="G263" s="34">
        <v>80038359</v>
      </c>
      <c r="H263" s="114"/>
      <c r="I263" s="32"/>
      <c r="J263" s="32"/>
      <c r="K263" s="32"/>
      <c r="L263" s="114"/>
      <c r="M263" s="32"/>
      <c r="N263" s="32"/>
      <c r="O263" s="32"/>
      <c r="P263" s="40" t="s">
        <v>3310</v>
      </c>
      <c r="Q263" s="36">
        <v>43423</v>
      </c>
      <c r="R263" s="36">
        <v>43424</v>
      </c>
      <c r="S263" s="36">
        <v>43465</v>
      </c>
      <c r="T263" s="32">
        <v>42</v>
      </c>
      <c r="U263" s="67">
        <v>3829000</v>
      </c>
      <c r="V263" s="55">
        <v>2735000</v>
      </c>
      <c r="W263" s="62">
        <v>603</v>
      </c>
      <c r="X263" s="235">
        <v>43424</v>
      </c>
      <c r="Y263" s="62">
        <v>644</v>
      </c>
      <c r="Z263" s="34" t="s">
        <v>2168</v>
      </c>
      <c r="AA263" s="65">
        <v>1549</v>
      </c>
      <c r="AB263" s="65" t="s">
        <v>182</v>
      </c>
      <c r="AC263" s="70"/>
      <c r="AD263" s="67"/>
      <c r="AE263" s="67"/>
      <c r="AF263" s="67"/>
      <c r="AG263" s="67"/>
      <c r="AH263" s="67"/>
      <c r="AI263" s="67"/>
      <c r="AJ263" s="67"/>
      <c r="AK263" s="67"/>
      <c r="AL263" s="69">
        <f t="shared" si="5"/>
        <v>3829000</v>
      </c>
      <c r="AM263" s="70" t="s">
        <v>383</v>
      </c>
      <c r="AN263" s="70" t="s">
        <v>1619</v>
      </c>
      <c r="AO263" s="39">
        <v>2583</v>
      </c>
      <c r="AP263" s="70" t="s">
        <v>382</v>
      </c>
      <c r="AQ263" s="34" t="s">
        <v>241</v>
      </c>
      <c r="AR263" s="34" t="s">
        <v>229</v>
      </c>
      <c r="AS263" s="32"/>
      <c r="AT263" s="4"/>
      <c r="AU263" s="4"/>
      <c r="AV263" s="4"/>
      <c r="AW263" s="4"/>
      <c r="AX263" s="4"/>
      <c r="AY263" s="4"/>
      <c r="AZ263" s="4"/>
      <c r="BA263" s="4"/>
      <c r="BB263" s="4"/>
      <c r="BC263" s="4"/>
      <c r="BD263" s="4"/>
      <c r="BE263" s="4"/>
      <c r="BF263" s="4"/>
      <c r="BG263" s="4"/>
      <c r="BH263" s="4"/>
      <c r="BI263" s="4"/>
      <c r="BJ263" s="4"/>
      <c r="BK263" s="4"/>
      <c r="BL263" s="4"/>
      <c r="BM263" s="4"/>
    </row>
    <row r="264" spans="1:65">
      <c r="A264" s="32" t="s">
        <v>3311</v>
      </c>
      <c r="B264" s="32" t="s">
        <v>214</v>
      </c>
      <c r="C264" s="32" t="s">
        <v>30</v>
      </c>
      <c r="D264" s="32" t="s">
        <v>3312</v>
      </c>
      <c r="E264" s="40" t="s">
        <v>3313</v>
      </c>
      <c r="F264" s="34" t="s">
        <v>273</v>
      </c>
      <c r="G264" s="34">
        <v>79856448</v>
      </c>
      <c r="H264" s="114"/>
      <c r="I264" s="32"/>
      <c r="J264" s="32"/>
      <c r="K264" s="32"/>
      <c r="L264" s="114"/>
      <c r="M264" s="32"/>
      <c r="N264" s="32"/>
      <c r="O264" s="32"/>
      <c r="P264" s="40" t="s">
        <v>3314</v>
      </c>
      <c r="Q264" s="36">
        <v>43423</v>
      </c>
      <c r="R264" s="36">
        <v>43434</v>
      </c>
      <c r="S264" s="36">
        <v>43465</v>
      </c>
      <c r="T264" s="32">
        <v>42</v>
      </c>
      <c r="U264" s="67">
        <v>6015800</v>
      </c>
      <c r="V264" s="55">
        <v>4297000</v>
      </c>
      <c r="W264" s="62">
        <v>605</v>
      </c>
      <c r="X264" s="235">
        <v>43425</v>
      </c>
      <c r="Y264" s="62">
        <v>643</v>
      </c>
      <c r="Z264" s="34" t="s">
        <v>2168</v>
      </c>
      <c r="AA264" s="65">
        <v>1549</v>
      </c>
      <c r="AB264" s="65" t="s">
        <v>182</v>
      </c>
      <c r="AC264" s="70"/>
      <c r="AD264" s="67"/>
      <c r="AE264" s="67"/>
      <c r="AF264" s="67"/>
      <c r="AG264" s="67"/>
      <c r="AH264" s="67"/>
      <c r="AI264" s="67"/>
      <c r="AJ264" s="67"/>
      <c r="AK264" s="67"/>
      <c r="AL264" s="69">
        <f t="shared" si="5"/>
        <v>6015800</v>
      </c>
      <c r="AM264" s="70" t="s">
        <v>238</v>
      </c>
      <c r="AN264" s="70" t="s">
        <v>3169</v>
      </c>
      <c r="AO264" s="39">
        <v>2582</v>
      </c>
      <c r="AP264" s="70" t="s">
        <v>948</v>
      </c>
      <c r="AQ264" s="34" t="s">
        <v>241</v>
      </c>
      <c r="AR264" s="34" t="s">
        <v>229</v>
      </c>
      <c r="AS264" s="32"/>
      <c r="AT264" s="4"/>
      <c r="AU264" s="4"/>
      <c r="AV264" s="4"/>
      <c r="AW264" s="4"/>
      <c r="AX264" s="4"/>
      <c r="AY264" s="4"/>
      <c r="AZ264" s="4"/>
      <c r="BA264" s="4"/>
      <c r="BB264" s="4"/>
      <c r="BC264" s="4"/>
      <c r="BD264" s="4"/>
      <c r="BE264" s="4"/>
      <c r="BF264" s="4"/>
      <c r="BG264" s="4"/>
      <c r="BH264" s="4"/>
      <c r="BI264" s="4"/>
      <c r="BJ264" s="4"/>
      <c r="BK264" s="4"/>
      <c r="BL264" s="4"/>
      <c r="BM264" s="4"/>
    </row>
    <row r="265" spans="1:65">
      <c r="A265" s="32" t="s">
        <v>3315</v>
      </c>
      <c r="B265" s="32" t="s">
        <v>214</v>
      </c>
      <c r="C265" s="32" t="s">
        <v>30</v>
      </c>
      <c r="D265" s="32" t="s">
        <v>3316</v>
      </c>
      <c r="E265" s="40" t="s">
        <v>3317</v>
      </c>
      <c r="F265" s="34" t="s">
        <v>273</v>
      </c>
      <c r="G265" s="34">
        <v>1030553056</v>
      </c>
      <c r="H265" s="114"/>
      <c r="I265" s="32"/>
      <c r="J265" s="32"/>
      <c r="K265" s="32"/>
      <c r="L265" s="114"/>
      <c r="M265" s="32"/>
      <c r="N265" s="32"/>
      <c r="O265" s="32"/>
      <c r="P265" s="40" t="s">
        <v>3318</v>
      </c>
      <c r="Q265" s="36">
        <v>43423</v>
      </c>
      <c r="R265" s="36">
        <v>43425</v>
      </c>
      <c r="S265" s="36">
        <v>43465</v>
      </c>
      <c r="T265" s="32">
        <v>40</v>
      </c>
      <c r="U265" s="67">
        <v>5729333</v>
      </c>
      <c r="V265" s="55">
        <v>4297000</v>
      </c>
      <c r="W265" s="62">
        <v>607</v>
      </c>
      <c r="X265" s="235">
        <v>43425</v>
      </c>
      <c r="Y265" s="62">
        <v>653</v>
      </c>
      <c r="Z265" s="34" t="s">
        <v>2168</v>
      </c>
      <c r="AA265" s="65">
        <v>1549</v>
      </c>
      <c r="AB265" s="65" t="s">
        <v>182</v>
      </c>
      <c r="AC265" s="70"/>
      <c r="AD265" s="67"/>
      <c r="AE265" s="67"/>
      <c r="AF265" s="67"/>
      <c r="AG265" s="67"/>
      <c r="AH265" s="67"/>
      <c r="AI265" s="67"/>
      <c r="AJ265" s="67"/>
      <c r="AK265" s="67"/>
      <c r="AL265" s="69">
        <f t="shared" si="5"/>
        <v>5729333</v>
      </c>
      <c r="AM265" s="70" t="s">
        <v>238</v>
      </c>
      <c r="AN265" s="70" t="s">
        <v>439</v>
      </c>
      <c r="AO265" s="39">
        <v>2585</v>
      </c>
      <c r="AP265" s="70" t="s">
        <v>3319</v>
      </c>
      <c r="AQ265" s="34" t="s">
        <v>241</v>
      </c>
      <c r="AR265" s="34" t="s">
        <v>229</v>
      </c>
      <c r="AS265" s="32"/>
      <c r="AT265" s="4"/>
      <c r="AU265" s="4"/>
      <c r="AV265" s="4"/>
      <c r="AW265" s="4"/>
      <c r="AX265" s="4"/>
      <c r="AY265" s="4"/>
      <c r="AZ265" s="4"/>
      <c r="BA265" s="4"/>
      <c r="BB265" s="4"/>
      <c r="BC265" s="4"/>
      <c r="BD265" s="4"/>
      <c r="BE265" s="4"/>
      <c r="BF265" s="4"/>
      <c r="BG265" s="4"/>
      <c r="BH265" s="4"/>
      <c r="BI265" s="4"/>
      <c r="BJ265" s="4"/>
      <c r="BK265" s="4"/>
      <c r="BL265" s="4"/>
      <c r="BM265" s="4"/>
    </row>
    <row r="266" spans="1:65">
      <c r="A266" s="32" t="s">
        <v>3320</v>
      </c>
      <c r="B266" s="32" t="s">
        <v>214</v>
      </c>
      <c r="C266" s="32" t="s">
        <v>30</v>
      </c>
      <c r="D266" s="32" t="s">
        <v>3321</v>
      </c>
      <c r="E266" s="40" t="s">
        <v>3322</v>
      </c>
      <c r="F266" s="34" t="s">
        <v>273</v>
      </c>
      <c r="G266" s="34">
        <v>1090418053</v>
      </c>
      <c r="H266" s="114"/>
      <c r="I266" s="32"/>
      <c r="J266" s="32"/>
      <c r="K266" s="32"/>
      <c r="L266" s="114"/>
      <c r="M266" s="32"/>
      <c r="N266" s="32"/>
      <c r="O266" s="32"/>
      <c r="P266" s="40" t="s">
        <v>3323</v>
      </c>
      <c r="Q266" s="36">
        <v>43423</v>
      </c>
      <c r="R266" s="36">
        <v>43426</v>
      </c>
      <c r="S266" s="36">
        <v>43465</v>
      </c>
      <c r="T266" s="32">
        <v>39</v>
      </c>
      <c r="U266" s="67">
        <v>6015800</v>
      </c>
      <c r="V266" s="55">
        <v>4297000</v>
      </c>
      <c r="W266" s="62">
        <v>612</v>
      </c>
      <c r="X266" s="235">
        <v>43426</v>
      </c>
      <c r="Y266" s="62">
        <v>642</v>
      </c>
      <c r="Z266" s="34" t="s">
        <v>2168</v>
      </c>
      <c r="AA266" s="65">
        <v>1549</v>
      </c>
      <c r="AB266" s="65" t="s">
        <v>182</v>
      </c>
      <c r="AC266" s="70"/>
      <c r="AD266" s="67"/>
      <c r="AE266" s="67"/>
      <c r="AF266" s="67"/>
      <c r="AG266" s="67"/>
      <c r="AH266" s="67"/>
      <c r="AI266" s="67"/>
      <c r="AJ266" s="67"/>
      <c r="AK266" s="67"/>
      <c r="AL266" s="69">
        <f t="shared" si="5"/>
        <v>6015800</v>
      </c>
      <c r="AM266" s="70" t="s">
        <v>238</v>
      </c>
      <c r="AN266" s="70" t="s">
        <v>1563</v>
      </c>
      <c r="AO266" s="39">
        <v>2581</v>
      </c>
      <c r="AP266" s="70" t="s">
        <v>1530</v>
      </c>
      <c r="AQ266" s="34" t="s">
        <v>241</v>
      </c>
      <c r="AR266" s="34" t="s">
        <v>229</v>
      </c>
      <c r="AS266" s="32"/>
      <c r="AT266" s="4"/>
      <c r="AU266" s="4"/>
      <c r="AV266" s="4"/>
      <c r="AW266" s="4"/>
      <c r="AX266" s="4"/>
      <c r="AY266" s="4"/>
      <c r="AZ266" s="4"/>
      <c r="BA266" s="4"/>
      <c r="BB266" s="4"/>
      <c r="BC266" s="4"/>
      <c r="BD266" s="4"/>
      <c r="BE266" s="4"/>
      <c r="BF266" s="4"/>
      <c r="BG266" s="4"/>
      <c r="BH266" s="4"/>
      <c r="BI266" s="4"/>
      <c r="BJ266" s="4"/>
      <c r="BK266" s="4"/>
      <c r="BL266" s="4"/>
      <c r="BM266" s="4"/>
    </row>
    <row r="267" spans="1:65">
      <c r="A267" s="32" t="s">
        <v>3324</v>
      </c>
      <c r="B267" s="32" t="s">
        <v>214</v>
      </c>
      <c r="C267" s="32" t="s">
        <v>30</v>
      </c>
      <c r="D267" s="32" t="s">
        <v>3325</v>
      </c>
      <c r="E267" s="40" t="s">
        <v>3326</v>
      </c>
      <c r="F267" s="34" t="s">
        <v>273</v>
      </c>
      <c r="G267" s="34">
        <v>1030603649</v>
      </c>
      <c r="H267" s="114"/>
      <c r="I267" s="32"/>
      <c r="J267" s="32"/>
      <c r="K267" s="32"/>
      <c r="L267" s="114"/>
      <c r="M267" s="32"/>
      <c r="N267" s="32"/>
      <c r="O267" s="32"/>
      <c r="P267" s="40" t="s">
        <v>3327</v>
      </c>
      <c r="Q267" s="36">
        <v>43423</v>
      </c>
      <c r="R267" s="36">
        <v>43410</v>
      </c>
      <c r="S267" s="36">
        <v>43465</v>
      </c>
      <c r="T267" s="32">
        <v>25</v>
      </c>
      <c r="U267" s="67">
        <v>3580833</v>
      </c>
      <c r="V267" s="55"/>
      <c r="W267" s="62">
        <v>616</v>
      </c>
      <c r="X267" s="235">
        <v>43440</v>
      </c>
      <c r="Y267" s="62">
        <v>641</v>
      </c>
      <c r="Z267" s="34" t="s">
        <v>2168</v>
      </c>
      <c r="AA267" s="65">
        <v>1549</v>
      </c>
      <c r="AB267" s="65" t="s">
        <v>182</v>
      </c>
      <c r="AC267" s="70"/>
      <c r="AD267" s="67"/>
      <c r="AE267" s="67"/>
      <c r="AF267" s="67"/>
      <c r="AG267" s="67"/>
      <c r="AH267" s="67"/>
      <c r="AI267" s="67"/>
      <c r="AJ267" s="67"/>
      <c r="AK267" s="67"/>
      <c r="AL267" s="69">
        <f t="shared" si="5"/>
        <v>3580833</v>
      </c>
      <c r="AM267" s="70" t="s">
        <v>238</v>
      </c>
      <c r="AN267" s="70" t="s">
        <v>1563</v>
      </c>
      <c r="AO267" s="39">
        <v>2580</v>
      </c>
      <c r="AP267" s="70" t="s">
        <v>1530</v>
      </c>
      <c r="AQ267" s="34" t="s">
        <v>241</v>
      </c>
      <c r="AR267" s="34" t="s">
        <v>229</v>
      </c>
      <c r="AS267" s="32"/>
      <c r="AT267" s="4"/>
      <c r="AU267" s="4"/>
      <c r="AV267" s="4"/>
      <c r="AW267" s="4"/>
      <c r="AX267" s="4"/>
      <c r="AY267" s="4"/>
      <c r="AZ267" s="4"/>
      <c r="BA267" s="4"/>
      <c r="BB267" s="4"/>
      <c r="BC267" s="4"/>
      <c r="BD267" s="4"/>
      <c r="BE267" s="4"/>
      <c r="BF267" s="4"/>
      <c r="BG267" s="4"/>
      <c r="BH267" s="4"/>
      <c r="BI267" s="4"/>
      <c r="BJ267" s="4"/>
      <c r="BK267" s="4"/>
      <c r="BL267" s="4"/>
      <c r="BM267" s="4"/>
    </row>
    <row r="268" spans="1:65">
      <c r="A268" s="32" t="s">
        <v>3328</v>
      </c>
      <c r="B268" s="32" t="s">
        <v>116</v>
      </c>
      <c r="C268" s="32" t="s">
        <v>30</v>
      </c>
      <c r="D268" s="32" t="s">
        <v>3329</v>
      </c>
      <c r="E268" s="40" t="s">
        <v>3330</v>
      </c>
      <c r="F268" s="34" t="s">
        <v>123</v>
      </c>
      <c r="G268" s="34">
        <v>900693270</v>
      </c>
      <c r="H268" s="114"/>
      <c r="I268" s="32"/>
      <c r="J268" s="32"/>
      <c r="K268" s="32"/>
      <c r="L268" s="114"/>
      <c r="M268" s="32"/>
      <c r="N268" s="32"/>
      <c r="O268" s="32"/>
      <c r="P268" s="40" t="s">
        <v>3331</v>
      </c>
      <c r="Q268" s="36">
        <v>43455</v>
      </c>
      <c r="R268" s="36">
        <v>43479</v>
      </c>
      <c r="S268" s="36">
        <v>43843</v>
      </c>
      <c r="T268" s="32">
        <v>360</v>
      </c>
      <c r="U268" s="67">
        <v>59900000</v>
      </c>
      <c r="V268" s="55"/>
      <c r="W268" s="62">
        <v>637</v>
      </c>
      <c r="X268" s="235">
        <v>43458</v>
      </c>
      <c r="Y268" s="62">
        <v>651</v>
      </c>
      <c r="Z268" s="34" t="s">
        <v>3332</v>
      </c>
      <c r="AA268" s="65">
        <v>0</v>
      </c>
      <c r="AB268" s="65" t="s">
        <v>3333</v>
      </c>
      <c r="AC268" s="70"/>
      <c r="AD268" s="67"/>
      <c r="AE268" s="67"/>
      <c r="AF268" s="67"/>
      <c r="AG268" s="67"/>
      <c r="AH268" s="67"/>
      <c r="AI268" s="67"/>
      <c r="AJ268" s="67"/>
      <c r="AK268" s="67"/>
      <c r="AL268" s="69">
        <f t="shared" si="5"/>
        <v>59900000</v>
      </c>
      <c r="AM268" s="70" t="s">
        <v>2347</v>
      </c>
      <c r="AN268" s="71" t="s">
        <v>443</v>
      </c>
      <c r="AO268" s="39"/>
      <c r="AP268" s="70"/>
      <c r="AQ268" s="207" t="s">
        <v>228</v>
      </c>
      <c r="AR268" s="34" t="s">
        <v>229</v>
      </c>
      <c r="AS268" s="32"/>
      <c r="AT268" s="4"/>
      <c r="AU268" s="4"/>
      <c r="AV268" s="4"/>
      <c r="AW268" s="4"/>
      <c r="AX268" s="4"/>
      <c r="AY268" s="4"/>
      <c r="AZ268" s="4"/>
      <c r="BA268" s="4"/>
      <c r="BB268" s="4"/>
      <c r="BC268" s="4"/>
      <c r="BD268" s="4"/>
      <c r="BE268" s="4"/>
      <c r="BF268" s="4"/>
      <c r="BG268" s="4"/>
      <c r="BH268" s="4"/>
      <c r="BI268" s="4"/>
      <c r="BJ268" s="4"/>
      <c r="BK268" s="4"/>
      <c r="BL268" s="4"/>
      <c r="BM268" s="4"/>
    </row>
    <row r="269" spans="1:65">
      <c r="A269" s="32" t="s">
        <v>3334</v>
      </c>
      <c r="B269" s="32" t="s">
        <v>1440</v>
      </c>
      <c r="C269" s="32" t="s">
        <v>2123</v>
      </c>
      <c r="D269" s="32" t="s">
        <v>3335</v>
      </c>
      <c r="E269" s="40" t="s">
        <v>3336</v>
      </c>
      <c r="F269" s="34" t="s">
        <v>123</v>
      </c>
      <c r="G269" s="34">
        <v>900497610</v>
      </c>
      <c r="H269" s="114"/>
      <c r="I269" s="32"/>
      <c r="J269" s="32"/>
      <c r="K269" s="32"/>
      <c r="L269" s="114"/>
      <c r="M269" s="32"/>
      <c r="N269" s="32"/>
      <c r="O269" s="32"/>
      <c r="P269" s="40" t="s">
        <v>3337</v>
      </c>
      <c r="Q269" s="36">
        <v>43462</v>
      </c>
      <c r="R269" s="36">
        <v>43537</v>
      </c>
      <c r="S269" s="36">
        <v>43811</v>
      </c>
      <c r="T269" s="32">
        <v>270</v>
      </c>
      <c r="U269" s="67">
        <v>63970393</v>
      </c>
      <c r="V269" s="55"/>
      <c r="W269" s="62">
        <v>653</v>
      </c>
      <c r="X269" s="235">
        <v>43460</v>
      </c>
      <c r="Y269" s="62">
        <v>663</v>
      </c>
      <c r="Z269" s="34" t="s">
        <v>2494</v>
      </c>
      <c r="AA269" s="65">
        <v>1550</v>
      </c>
      <c r="AB269" s="65" t="s">
        <v>2342</v>
      </c>
      <c r="AC269" s="70"/>
      <c r="AD269" s="67"/>
      <c r="AE269" s="67"/>
      <c r="AF269" s="67"/>
      <c r="AG269" s="67"/>
      <c r="AH269" s="67"/>
      <c r="AI269" s="67"/>
      <c r="AJ269" s="67"/>
      <c r="AK269" s="67"/>
      <c r="AL269" s="69">
        <f t="shared" si="5"/>
        <v>63970393</v>
      </c>
      <c r="AM269" s="70" t="s">
        <v>2143</v>
      </c>
      <c r="AN269" s="81" t="s">
        <v>3338</v>
      </c>
      <c r="AO269" s="39"/>
      <c r="AP269" s="70"/>
      <c r="AQ269" s="207" t="s">
        <v>228</v>
      </c>
      <c r="AR269" s="34" t="s">
        <v>229</v>
      </c>
      <c r="AS269" s="32" t="s">
        <v>3339</v>
      </c>
      <c r="AT269" s="4"/>
      <c r="AU269" s="4"/>
      <c r="AV269" s="4"/>
      <c r="AW269" s="4"/>
      <c r="AX269" s="4"/>
      <c r="AY269" s="4"/>
      <c r="AZ269" s="4"/>
      <c r="BA269" s="4"/>
      <c r="BB269" s="4"/>
      <c r="BC269" s="4"/>
      <c r="BD269" s="4"/>
      <c r="BE269" s="4"/>
      <c r="BF269" s="4"/>
      <c r="BG269" s="4"/>
      <c r="BH269" s="4"/>
      <c r="BI269" s="4"/>
      <c r="BJ269" s="4"/>
      <c r="BK269" s="4"/>
      <c r="BL269" s="4"/>
      <c r="BM269" s="4"/>
    </row>
    <row r="270" spans="1:65">
      <c r="A270" s="32" t="s">
        <v>3340</v>
      </c>
      <c r="B270" s="32" t="s">
        <v>116</v>
      </c>
      <c r="C270" s="32" t="s">
        <v>30</v>
      </c>
      <c r="D270" s="32" t="s">
        <v>3341</v>
      </c>
      <c r="E270" s="40" t="s">
        <v>3120</v>
      </c>
      <c r="F270" s="34" t="s">
        <v>123</v>
      </c>
      <c r="G270" s="34">
        <v>900206910</v>
      </c>
      <c r="H270" s="114"/>
      <c r="I270" s="32"/>
      <c r="J270" s="32"/>
      <c r="K270" s="32"/>
      <c r="L270" s="114"/>
      <c r="M270" s="32"/>
      <c r="N270" s="32"/>
      <c r="O270" s="32"/>
      <c r="P270" s="40" t="s">
        <v>3342</v>
      </c>
      <c r="Q270" s="36">
        <v>43460</v>
      </c>
      <c r="R270" s="53">
        <v>43543</v>
      </c>
      <c r="S270" s="53">
        <v>43684</v>
      </c>
      <c r="T270" s="32">
        <v>30</v>
      </c>
      <c r="U270" s="67">
        <v>144619680</v>
      </c>
      <c r="V270" s="55"/>
      <c r="W270" s="62">
        <v>639</v>
      </c>
      <c r="X270" s="235">
        <v>43460</v>
      </c>
      <c r="Y270" s="62">
        <v>657</v>
      </c>
      <c r="Z270" s="34" t="s">
        <v>3343</v>
      </c>
      <c r="AA270" s="65">
        <v>1540</v>
      </c>
      <c r="AB270" s="65" t="s">
        <v>2538</v>
      </c>
      <c r="AC270" s="70"/>
      <c r="AD270" s="67"/>
      <c r="AE270" s="67"/>
      <c r="AF270" s="67"/>
      <c r="AG270" s="67"/>
      <c r="AH270" s="231" t="s">
        <v>3344</v>
      </c>
      <c r="AI270" s="75" t="s">
        <v>3345</v>
      </c>
      <c r="AJ270" s="231">
        <f>30+30+20</f>
        <v>80</v>
      </c>
      <c r="AK270" s="231">
        <f>AJ270+T270+30</f>
        <v>140</v>
      </c>
      <c r="AL270" s="69">
        <f t="shared" si="5"/>
        <v>144619680</v>
      </c>
      <c r="AM270" s="70" t="s">
        <v>2347</v>
      </c>
      <c r="AN270" s="71" t="s">
        <v>1363</v>
      </c>
      <c r="AO270" s="39"/>
      <c r="AP270" s="70"/>
      <c r="AQ270" s="207" t="s">
        <v>228</v>
      </c>
      <c r="AR270" s="34" t="s">
        <v>229</v>
      </c>
      <c r="AS270" s="32"/>
      <c r="AT270" s="4"/>
      <c r="AU270" s="4"/>
      <c r="AV270" s="4"/>
      <c r="AW270" s="4"/>
      <c r="AX270" s="4"/>
      <c r="AY270" s="4"/>
      <c r="AZ270" s="4"/>
      <c r="BA270" s="4"/>
      <c r="BB270" s="4"/>
      <c r="BC270" s="4"/>
      <c r="BD270" s="4"/>
      <c r="BE270" s="4"/>
      <c r="BF270" s="4"/>
      <c r="BG270" s="4"/>
      <c r="BH270" s="4"/>
      <c r="BI270" s="4"/>
      <c r="BJ270" s="4"/>
      <c r="BK270" s="4"/>
      <c r="BL270" s="4"/>
      <c r="BM270" s="4"/>
    </row>
    <row r="271" spans="1:65">
      <c r="A271" s="32" t="s">
        <v>3346</v>
      </c>
      <c r="B271" s="32" t="s">
        <v>116</v>
      </c>
      <c r="C271" s="32" t="s">
        <v>30</v>
      </c>
      <c r="D271" s="32" t="s">
        <v>3347</v>
      </c>
      <c r="E271" s="40" t="s">
        <v>3348</v>
      </c>
      <c r="F271" s="34" t="s">
        <v>123</v>
      </c>
      <c r="G271" s="34">
        <v>900019885</v>
      </c>
      <c r="H271" s="114"/>
      <c r="I271" s="32"/>
      <c r="J271" s="32"/>
      <c r="K271" s="32"/>
      <c r="L271" s="114"/>
      <c r="M271" s="32"/>
      <c r="N271" s="32"/>
      <c r="O271" s="32"/>
      <c r="P271" s="40" t="s">
        <v>3349</v>
      </c>
      <c r="Q271" s="36">
        <v>43462</v>
      </c>
      <c r="R271" s="36" t="s">
        <v>3215</v>
      </c>
      <c r="S271" s="36"/>
      <c r="T271" s="32">
        <v>60</v>
      </c>
      <c r="U271" s="67">
        <v>212636402</v>
      </c>
      <c r="V271" s="55"/>
      <c r="W271" s="62">
        <v>655</v>
      </c>
      <c r="X271" s="36">
        <v>43462</v>
      </c>
      <c r="Y271" s="62">
        <v>655</v>
      </c>
      <c r="Z271" s="34" t="s">
        <v>3343</v>
      </c>
      <c r="AA271" s="65">
        <v>1540</v>
      </c>
      <c r="AB271" s="65" t="s">
        <v>2538</v>
      </c>
      <c r="AC271" s="70"/>
      <c r="AD271" s="67"/>
      <c r="AE271" s="67"/>
      <c r="AF271" s="67"/>
      <c r="AG271" s="67"/>
      <c r="AH271" s="67"/>
      <c r="AI271" s="67"/>
      <c r="AJ271" s="67"/>
      <c r="AK271" s="67"/>
      <c r="AL271" s="69">
        <f t="shared" si="5"/>
        <v>212636402</v>
      </c>
      <c r="AM271" s="70" t="s">
        <v>2347</v>
      </c>
      <c r="AN271" s="71" t="s">
        <v>1363</v>
      </c>
      <c r="AO271" s="39"/>
      <c r="AP271" s="70"/>
      <c r="AQ271" s="34" t="s">
        <v>3217</v>
      </c>
      <c r="AR271" s="34" t="s">
        <v>229</v>
      </c>
      <c r="AS271" s="32"/>
      <c r="AT271" s="4"/>
      <c r="AU271" s="4"/>
      <c r="AV271" s="4"/>
      <c r="AW271" s="4"/>
      <c r="AX271" s="4"/>
      <c r="AY271" s="4"/>
      <c r="AZ271" s="4"/>
      <c r="BA271" s="4"/>
      <c r="BB271" s="4"/>
      <c r="BC271" s="4"/>
      <c r="BD271" s="4"/>
      <c r="BE271" s="4"/>
      <c r="BF271" s="4"/>
      <c r="BG271" s="4"/>
      <c r="BH271" s="4"/>
      <c r="BI271" s="4"/>
      <c r="BJ271" s="4"/>
      <c r="BK271" s="4"/>
      <c r="BL271" s="4"/>
      <c r="BM271" s="4"/>
    </row>
    <row r="272" spans="1:65">
      <c r="A272" s="74" t="s">
        <v>3350</v>
      </c>
      <c r="B272" s="74" t="s">
        <v>1440</v>
      </c>
      <c r="C272" s="74" t="s">
        <v>2448</v>
      </c>
      <c r="D272" s="74" t="s">
        <v>2448</v>
      </c>
      <c r="E272" s="78" t="s">
        <v>3351</v>
      </c>
      <c r="F272" s="77"/>
      <c r="G272" s="77"/>
      <c r="H272" s="234"/>
      <c r="I272" s="74"/>
      <c r="J272" s="74"/>
      <c r="K272" s="74"/>
      <c r="L272" s="234"/>
      <c r="M272" s="74"/>
      <c r="N272" s="74"/>
      <c r="O272" s="74"/>
      <c r="P272" s="78"/>
      <c r="Q272" s="80"/>
      <c r="R272" s="80"/>
      <c r="S272" s="80"/>
      <c r="T272" s="74"/>
      <c r="U272" s="99"/>
      <c r="V272" s="95"/>
      <c r="W272" s="96"/>
      <c r="X272" s="305"/>
      <c r="Y272" s="96"/>
      <c r="Z272" s="77"/>
      <c r="AA272" s="98"/>
      <c r="AB272" s="98"/>
      <c r="AC272" s="100"/>
      <c r="AD272" s="99"/>
      <c r="AE272" s="99"/>
      <c r="AF272" s="99"/>
      <c r="AG272" s="99"/>
      <c r="AH272" s="99"/>
      <c r="AI272" s="99"/>
      <c r="AJ272" s="99"/>
      <c r="AK272" s="99"/>
      <c r="AL272" s="99">
        <f t="shared" si="5"/>
        <v>0</v>
      </c>
      <c r="AM272" s="100"/>
      <c r="AN272" s="100"/>
      <c r="AO272" s="76"/>
      <c r="AP272" s="100"/>
      <c r="AQ272" s="77" t="s">
        <v>2463</v>
      </c>
      <c r="AR272" s="77" t="s">
        <v>229</v>
      </c>
      <c r="AS272" s="74" t="s">
        <v>2448</v>
      </c>
      <c r="AT272" s="4"/>
      <c r="AU272" s="4"/>
      <c r="AV272" s="4"/>
      <c r="AW272" s="4"/>
      <c r="AX272" s="4"/>
      <c r="AY272" s="4"/>
      <c r="AZ272" s="4"/>
      <c r="BA272" s="4"/>
      <c r="BB272" s="4"/>
      <c r="BC272" s="4"/>
      <c r="BD272" s="4"/>
      <c r="BE272" s="4"/>
      <c r="BF272" s="4"/>
      <c r="BG272" s="4"/>
      <c r="BH272" s="4"/>
      <c r="BI272" s="4"/>
      <c r="BJ272" s="4"/>
      <c r="BK272" s="4"/>
      <c r="BL272" s="4"/>
      <c r="BM272" s="4"/>
    </row>
    <row r="273" spans="1:65">
      <c r="A273" s="196" t="s">
        <v>3352</v>
      </c>
      <c r="B273" s="196" t="s">
        <v>2570</v>
      </c>
      <c r="C273" s="196" t="s">
        <v>2467</v>
      </c>
      <c r="D273" s="196" t="s">
        <v>3353</v>
      </c>
      <c r="E273" s="259" t="s">
        <v>3354</v>
      </c>
      <c r="F273" s="260" t="s">
        <v>123</v>
      </c>
      <c r="G273" s="260" t="s">
        <v>3355</v>
      </c>
      <c r="H273" s="199" t="s">
        <v>3356</v>
      </c>
      <c r="I273" s="260" t="s">
        <v>123</v>
      </c>
      <c r="J273" s="260" t="s">
        <v>3357</v>
      </c>
      <c r="K273" s="284">
        <v>0.5</v>
      </c>
      <c r="L273" s="199"/>
      <c r="M273" s="196"/>
      <c r="N273" s="196"/>
      <c r="O273" s="196"/>
      <c r="P273" s="259" t="s">
        <v>3358</v>
      </c>
      <c r="Q273" s="244">
        <v>43462</v>
      </c>
      <c r="R273" s="306">
        <v>43544</v>
      </c>
      <c r="S273" s="306">
        <v>43665</v>
      </c>
      <c r="T273" s="246">
        <v>120</v>
      </c>
      <c r="U273" s="258">
        <v>250000000</v>
      </c>
      <c r="V273" s="262"/>
      <c r="W273" s="264">
        <v>657</v>
      </c>
      <c r="X273" s="244">
        <v>43462</v>
      </c>
      <c r="Y273" s="264">
        <v>662</v>
      </c>
      <c r="Z273" s="260" t="s">
        <v>2494</v>
      </c>
      <c r="AA273" s="267">
        <v>1550</v>
      </c>
      <c r="AB273" s="267" t="s">
        <v>2342</v>
      </c>
      <c r="AC273" s="268"/>
      <c r="AD273" s="258"/>
      <c r="AE273" s="258"/>
      <c r="AF273" s="258"/>
      <c r="AG273" s="258"/>
      <c r="AH273" s="258"/>
      <c r="AI273" s="258"/>
      <c r="AJ273" s="258"/>
      <c r="AK273" s="258"/>
      <c r="AL273" s="285">
        <f t="shared" si="5"/>
        <v>250000000</v>
      </c>
      <c r="AM273" s="268" t="s">
        <v>2477</v>
      </c>
      <c r="AN273" s="307" t="s">
        <v>404</v>
      </c>
      <c r="AO273" s="269"/>
      <c r="AP273" s="268"/>
      <c r="AQ273" s="207" t="s">
        <v>228</v>
      </c>
      <c r="AR273" s="260" t="s">
        <v>229</v>
      </c>
      <c r="AS273" s="196"/>
      <c r="AT273" s="4"/>
      <c r="AU273" s="4"/>
      <c r="AV273" s="4"/>
      <c r="AW273" s="4"/>
      <c r="AX273" s="4"/>
      <c r="AY273" s="4"/>
      <c r="AZ273" s="4"/>
      <c r="BA273" s="4"/>
      <c r="BB273" s="4"/>
      <c r="BC273" s="4"/>
      <c r="BD273" s="4"/>
      <c r="BE273" s="4"/>
      <c r="BF273" s="4"/>
      <c r="BG273" s="4"/>
      <c r="BH273" s="4"/>
      <c r="BI273" s="4"/>
      <c r="BJ273" s="4"/>
      <c r="BK273" s="4"/>
      <c r="BL273" s="4"/>
      <c r="BM273" s="4"/>
    </row>
    <row r="274" spans="1:65">
      <c r="A274" s="270"/>
      <c r="B274" s="270"/>
      <c r="C274" s="270"/>
      <c r="D274" s="270"/>
      <c r="E274" s="271"/>
      <c r="F274" s="272"/>
      <c r="G274" s="272"/>
      <c r="H274" s="274" t="s">
        <v>3359</v>
      </c>
      <c r="I274" s="272" t="s">
        <v>123</v>
      </c>
      <c r="J274" s="272" t="s">
        <v>3360</v>
      </c>
      <c r="K274" s="299">
        <v>0.5</v>
      </c>
      <c r="L274" s="274"/>
      <c r="M274" s="270"/>
      <c r="N274" s="270"/>
      <c r="O274" s="270"/>
      <c r="P274" s="271"/>
      <c r="Q274" s="275"/>
      <c r="R274" s="275"/>
      <c r="S274" s="275"/>
      <c r="T274" s="270"/>
      <c r="U274" s="276"/>
      <c r="V274" s="277"/>
      <c r="W274" s="278"/>
      <c r="X274" s="275"/>
      <c r="Y274" s="278"/>
      <c r="Z274" s="272"/>
      <c r="AA274" s="279"/>
      <c r="AB274" s="279"/>
      <c r="AC274" s="280"/>
      <c r="AD274" s="276"/>
      <c r="AE274" s="276"/>
      <c r="AF274" s="276"/>
      <c r="AG274" s="276"/>
      <c r="AH274" s="276"/>
      <c r="AI274" s="276"/>
      <c r="AJ274" s="276"/>
      <c r="AK274" s="276"/>
      <c r="AL274" s="276">
        <f t="shared" si="5"/>
        <v>0</v>
      </c>
      <c r="AM274" s="280"/>
      <c r="AN274" s="280"/>
      <c r="AO274" s="281"/>
      <c r="AP274" s="280"/>
      <c r="AQ274" s="272"/>
      <c r="AR274" s="272"/>
      <c r="AS274" s="270"/>
      <c r="AT274" s="4"/>
      <c r="AU274" s="4"/>
      <c r="AV274" s="4"/>
      <c r="AW274" s="4"/>
      <c r="AX274" s="4"/>
      <c r="AY274" s="4"/>
      <c r="AZ274" s="4"/>
      <c r="BA274" s="4"/>
      <c r="BB274" s="4"/>
      <c r="BC274" s="4"/>
      <c r="BD274" s="4"/>
      <c r="BE274" s="4"/>
      <c r="BF274" s="4"/>
      <c r="BG274" s="4"/>
      <c r="BH274" s="4"/>
      <c r="BI274" s="4"/>
      <c r="BJ274" s="4"/>
      <c r="BK274" s="4"/>
      <c r="BL274" s="4"/>
      <c r="BM274" s="4"/>
    </row>
    <row r="275" spans="1:65">
      <c r="A275" s="196" t="s">
        <v>3361</v>
      </c>
      <c r="B275" s="196" t="s">
        <v>1440</v>
      </c>
      <c r="C275" s="196" t="s">
        <v>2123</v>
      </c>
      <c r="D275" s="196" t="s">
        <v>3362</v>
      </c>
      <c r="E275" s="308" t="s">
        <v>3363</v>
      </c>
      <c r="F275" s="260" t="s">
        <v>123</v>
      </c>
      <c r="G275" s="260" t="s">
        <v>3364</v>
      </c>
      <c r="H275" s="199" t="s">
        <v>3365</v>
      </c>
      <c r="I275" s="196" t="s">
        <v>273</v>
      </c>
      <c r="J275" s="196">
        <v>6760332</v>
      </c>
      <c r="K275" s="284">
        <v>0.5</v>
      </c>
      <c r="L275" s="199"/>
      <c r="M275" s="196"/>
      <c r="N275" s="196"/>
      <c r="O275" s="196"/>
      <c r="P275" s="259" t="s">
        <v>3366</v>
      </c>
      <c r="Q275" s="244">
        <v>43462</v>
      </c>
      <c r="R275" s="306">
        <v>43550</v>
      </c>
      <c r="S275" s="306">
        <v>43915</v>
      </c>
      <c r="T275" s="246">
        <v>360</v>
      </c>
      <c r="U275" s="258">
        <v>229799472</v>
      </c>
      <c r="V275" s="262"/>
      <c r="W275" s="264">
        <v>656</v>
      </c>
      <c r="X275" s="244">
        <v>43462</v>
      </c>
      <c r="Y275" s="264">
        <v>2</v>
      </c>
      <c r="Z275" s="260" t="s">
        <v>3367</v>
      </c>
      <c r="AA275" s="267">
        <v>1549</v>
      </c>
      <c r="AB275" s="267" t="s">
        <v>182</v>
      </c>
      <c r="AC275" s="268"/>
      <c r="AD275" s="258"/>
      <c r="AE275" s="258"/>
      <c r="AF275" s="258"/>
      <c r="AG275" s="258"/>
      <c r="AH275" s="258"/>
      <c r="AI275" s="258"/>
      <c r="AJ275" s="258"/>
      <c r="AK275" s="258"/>
      <c r="AL275" s="285">
        <f t="shared" si="5"/>
        <v>229799472</v>
      </c>
      <c r="AM275" s="268" t="s">
        <v>2143</v>
      </c>
      <c r="AN275" s="309" t="s">
        <v>505</v>
      </c>
      <c r="AO275" s="269"/>
      <c r="AP275" s="268"/>
      <c r="AQ275" s="207" t="s">
        <v>228</v>
      </c>
      <c r="AR275" s="260" t="s">
        <v>229</v>
      </c>
      <c r="AS275" s="196"/>
      <c r="AT275" s="4"/>
      <c r="AU275" s="4"/>
      <c r="AV275" s="4"/>
      <c r="AW275" s="4"/>
      <c r="AX275" s="4"/>
      <c r="AY275" s="4"/>
      <c r="AZ275" s="4"/>
      <c r="BA275" s="4"/>
      <c r="BB275" s="4"/>
      <c r="BC275" s="4"/>
      <c r="BD275" s="4"/>
      <c r="BE275" s="4"/>
      <c r="BF275" s="4"/>
      <c r="BG275" s="4"/>
      <c r="BH275" s="4"/>
      <c r="BI275" s="4"/>
      <c r="BJ275" s="4"/>
      <c r="BK275" s="4"/>
      <c r="BL275" s="4"/>
      <c r="BM275" s="4"/>
    </row>
    <row r="276" spans="1:65">
      <c r="A276" s="270"/>
      <c r="B276" s="270"/>
      <c r="C276" s="270"/>
      <c r="D276" s="270"/>
      <c r="E276" s="271"/>
      <c r="F276" s="272"/>
      <c r="G276" s="272"/>
      <c r="H276" s="274" t="s">
        <v>3368</v>
      </c>
      <c r="I276" s="270" t="s">
        <v>123</v>
      </c>
      <c r="J276" s="270">
        <v>830007421</v>
      </c>
      <c r="K276" s="299">
        <v>0.5</v>
      </c>
      <c r="L276" s="274"/>
      <c r="M276" s="270"/>
      <c r="N276" s="270"/>
      <c r="O276" s="270"/>
      <c r="P276" s="271"/>
      <c r="Q276" s="275"/>
      <c r="R276" s="275"/>
      <c r="S276" s="275"/>
      <c r="T276" s="270"/>
      <c r="U276" s="276"/>
      <c r="V276" s="277"/>
      <c r="W276" s="278"/>
      <c r="X276" s="275"/>
      <c r="Y276" s="278"/>
      <c r="Z276" s="272"/>
      <c r="AA276" s="279"/>
      <c r="AB276" s="279"/>
      <c r="AC276" s="280"/>
      <c r="AD276" s="276"/>
      <c r="AE276" s="276"/>
      <c r="AF276" s="276"/>
      <c r="AG276" s="276"/>
      <c r="AH276" s="276"/>
      <c r="AI276" s="276"/>
      <c r="AJ276" s="276"/>
      <c r="AK276" s="276"/>
      <c r="AL276" s="276">
        <f t="shared" si="5"/>
        <v>0</v>
      </c>
      <c r="AM276" s="280"/>
      <c r="AN276" s="280"/>
      <c r="AO276" s="281"/>
      <c r="AP276" s="280"/>
      <c r="AQ276" s="272"/>
      <c r="AR276" s="272"/>
      <c r="AS276" s="270"/>
      <c r="AT276" s="4"/>
      <c r="AU276" s="4"/>
      <c r="AV276" s="4"/>
      <c r="AW276" s="4"/>
      <c r="AX276" s="4"/>
      <c r="AY276" s="4"/>
      <c r="AZ276" s="4"/>
      <c r="BA276" s="4"/>
      <c r="BB276" s="4"/>
      <c r="BC276" s="4"/>
      <c r="BD276" s="4"/>
      <c r="BE276" s="4"/>
      <c r="BF276" s="4"/>
      <c r="BG276" s="4"/>
      <c r="BH276" s="4"/>
      <c r="BI276" s="4"/>
      <c r="BJ276" s="4"/>
      <c r="BK276" s="4"/>
      <c r="BL276" s="4"/>
      <c r="BM276" s="4"/>
    </row>
    <row r="277" spans="1:65">
      <c r="A277" s="32" t="s">
        <v>3369</v>
      </c>
      <c r="B277" s="32" t="s">
        <v>2326</v>
      </c>
      <c r="C277" s="32" t="s">
        <v>2377</v>
      </c>
      <c r="D277" s="32" t="s">
        <v>3370</v>
      </c>
      <c r="E277" s="103" t="s">
        <v>3371</v>
      </c>
      <c r="F277" s="34" t="s">
        <v>123</v>
      </c>
      <c r="G277" s="34" t="s">
        <v>3372</v>
      </c>
      <c r="H277" s="114"/>
      <c r="I277" s="32"/>
      <c r="J277" s="32"/>
      <c r="K277" s="32"/>
      <c r="L277" s="114"/>
      <c r="M277" s="32"/>
      <c r="N277" s="32"/>
      <c r="O277" s="32"/>
      <c r="P277" s="40" t="s">
        <v>3373</v>
      </c>
      <c r="Q277" s="36">
        <v>43447</v>
      </c>
      <c r="R277" s="36">
        <v>43523</v>
      </c>
      <c r="S277" s="53">
        <v>43734</v>
      </c>
      <c r="T277" s="32">
        <v>120</v>
      </c>
      <c r="U277" s="67">
        <v>10000000</v>
      </c>
      <c r="V277" s="55"/>
      <c r="W277" s="62">
        <v>622</v>
      </c>
      <c r="X277" s="235">
        <v>43452</v>
      </c>
      <c r="Y277" s="62">
        <v>656</v>
      </c>
      <c r="Z277" s="34" t="s">
        <v>3190</v>
      </c>
      <c r="AA277" s="65">
        <v>0</v>
      </c>
      <c r="AB277" s="65" t="s">
        <v>1723</v>
      </c>
      <c r="AC277" s="70"/>
      <c r="AD277" s="67"/>
      <c r="AE277" s="67"/>
      <c r="AF277" s="67"/>
      <c r="AG277" s="67"/>
      <c r="AH277" s="231" t="s">
        <v>498</v>
      </c>
      <c r="AI277" s="310">
        <v>43641</v>
      </c>
      <c r="AJ277" s="231">
        <v>90</v>
      </c>
      <c r="AK277" s="231">
        <f>AJ277+T277</f>
        <v>210</v>
      </c>
      <c r="AL277" s="69">
        <f t="shared" si="5"/>
        <v>10000000</v>
      </c>
      <c r="AM277" s="70" t="s">
        <v>2382</v>
      </c>
      <c r="AN277" s="111" t="s">
        <v>3374</v>
      </c>
      <c r="AO277" s="39"/>
      <c r="AP277" s="70"/>
      <c r="AQ277" s="207" t="s">
        <v>228</v>
      </c>
      <c r="AR277" s="34" t="s">
        <v>229</v>
      </c>
      <c r="AS277" s="32"/>
      <c r="AT277" s="4"/>
      <c r="AU277" s="4"/>
      <c r="AV277" s="4"/>
      <c r="AW277" s="4"/>
      <c r="AX277" s="4"/>
      <c r="AY277" s="4"/>
      <c r="AZ277" s="4"/>
      <c r="BA277" s="4"/>
      <c r="BB277" s="4"/>
      <c r="BC277" s="4"/>
      <c r="BD277" s="4"/>
      <c r="BE277" s="4"/>
      <c r="BF277" s="4"/>
      <c r="BG277" s="4"/>
      <c r="BH277" s="4"/>
      <c r="BI277" s="4"/>
      <c r="BJ277" s="4"/>
      <c r="BK277" s="4"/>
      <c r="BL277" s="4"/>
      <c r="BM277" s="4"/>
    </row>
    <row r="278" spans="1:65">
      <c r="A278" s="32" t="s">
        <v>3375</v>
      </c>
      <c r="B278" s="32" t="s">
        <v>2388</v>
      </c>
      <c r="C278" s="32" t="s">
        <v>117</v>
      </c>
      <c r="D278" s="32" t="s">
        <v>3376</v>
      </c>
      <c r="E278" s="103" t="s">
        <v>3377</v>
      </c>
      <c r="F278" s="34" t="s">
        <v>123</v>
      </c>
      <c r="G278" s="34" t="s">
        <v>3378</v>
      </c>
      <c r="H278" s="114"/>
      <c r="I278" s="32"/>
      <c r="J278" s="32"/>
      <c r="K278" s="32"/>
      <c r="L278" s="114"/>
      <c r="M278" s="32"/>
      <c r="N278" s="32"/>
      <c r="O278" s="32"/>
      <c r="P278" s="103" t="s">
        <v>3379</v>
      </c>
      <c r="Q278" s="36">
        <v>43432</v>
      </c>
      <c r="R278" s="36" t="s">
        <v>3215</v>
      </c>
      <c r="S278" s="36"/>
      <c r="T278" s="32">
        <v>330</v>
      </c>
      <c r="U278" s="67">
        <v>9485287986</v>
      </c>
      <c r="V278" s="55"/>
      <c r="W278" s="62">
        <v>615</v>
      </c>
      <c r="X278" s="235">
        <v>43438</v>
      </c>
      <c r="Y278" s="62">
        <v>543</v>
      </c>
      <c r="Z278" s="34" t="s">
        <v>3380</v>
      </c>
      <c r="AA278" s="65">
        <v>1544</v>
      </c>
      <c r="AB278" s="65" t="s">
        <v>949</v>
      </c>
      <c r="AC278" s="70"/>
      <c r="AD278" s="67"/>
      <c r="AE278" s="67"/>
      <c r="AF278" s="67"/>
      <c r="AG278" s="67"/>
      <c r="AH278" s="67"/>
      <c r="AI278" s="67"/>
      <c r="AJ278" s="67"/>
      <c r="AK278" s="67"/>
      <c r="AL278" s="69">
        <f t="shared" si="5"/>
        <v>9485287986</v>
      </c>
      <c r="AM278" s="70" t="s">
        <v>213</v>
      </c>
      <c r="AN278" s="111" t="s">
        <v>3381</v>
      </c>
      <c r="AO278" s="39"/>
      <c r="AP278" s="70"/>
      <c r="AQ278" s="34" t="s">
        <v>3217</v>
      </c>
      <c r="AR278" s="34" t="s">
        <v>229</v>
      </c>
      <c r="AS278" s="32"/>
      <c r="AT278" s="4"/>
      <c r="AU278" s="4"/>
      <c r="AV278" s="4"/>
      <c r="AW278" s="4"/>
      <c r="AX278" s="4"/>
      <c r="AY278" s="4"/>
      <c r="AZ278" s="4"/>
      <c r="BA278" s="4"/>
      <c r="BB278" s="4"/>
      <c r="BC278" s="4"/>
      <c r="BD278" s="4"/>
      <c r="BE278" s="4"/>
      <c r="BF278" s="4"/>
      <c r="BG278" s="4"/>
      <c r="BH278" s="4"/>
      <c r="BI278" s="4"/>
      <c r="BJ278" s="4"/>
      <c r="BK278" s="4"/>
      <c r="BL278" s="4"/>
      <c r="BM278" s="4"/>
    </row>
    <row r="279" spans="1:65">
      <c r="A279" s="32" t="s">
        <v>3382</v>
      </c>
      <c r="B279" s="32" t="s">
        <v>2388</v>
      </c>
      <c r="C279" s="32" t="s">
        <v>117</v>
      </c>
      <c r="D279" s="32" t="s">
        <v>3383</v>
      </c>
      <c r="E279" s="103" t="s">
        <v>3384</v>
      </c>
      <c r="F279" s="34" t="s">
        <v>123</v>
      </c>
      <c r="G279" s="34" t="s">
        <v>3385</v>
      </c>
      <c r="H279" s="114"/>
      <c r="I279" s="32"/>
      <c r="J279" s="32"/>
      <c r="K279" s="32"/>
      <c r="L279" s="114"/>
      <c r="M279" s="32"/>
      <c r="N279" s="32"/>
      <c r="O279" s="32"/>
      <c r="P279" s="103" t="s">
        <v>3386</v>
      </c>
      <c r="Q279" s="36">
        <v>43447</v>
      </c>
      <c r="R279" s="36">
        <v>43528</v>
      </c>
      <c r="S279" s="36">
        <v>43864</v>
      </c>
      <c r="T279" s="32">
        <v>330</v>
      </c>
      <c r="U279" s="67">
        <v>9227097404</v>
      </c>
      <c r="V279" s="55"/>
      <c r="W279" s="62">
        <v>620</v>
      </c>
      <c r="X279" s="235">
        <v>43448</v>
      </c>
      <c r="Y279" s="62">
        <v>543</v>
      </c>
      <c r="Z279" s="34" t="s">
        <v>3380</v>
      </c>
      <c r="AA279" s="65">
        <v>1544</v>
      </c>
      <c r="AB279" s="65" t="s">
        <v>949</v>
      </c>
      <c r="AC279" s="70"/>
      <c r="AD279" s="67"/>
      <c r="AE279" s="67"/>
      <c r="AF279" s="67"/>
      <c r="AG279" s="67"/>
      <c r="AH279" s="67"/>
      <c r="AI279" s="67"/>
      <c r="AJ279" s="67"/>
      <c r="AK279" s="67"/>
      <c r="AL279" s="69">
        <f t="shared" si="5"/>
        <v>9227097404</v>
      </c>
      <c r="AM279" s="70" t="s">
        <v>213</v>
      </c>
      <c r="AN279" s="70" t="s">
        <v>3388</v>
      </c>
      <c r="AO279" s="39"/>
      <c r="AP279" s="70"/>
      <c r="AQ279" s="207" t="s">
        <v>228</v>
      </c>
      <c r="AR279" s="34" t="s">
        <v>229</v>
      </c>
      <c r="AS279" s="32"/>
      <c r="AT279" s="4"/>
      <c r="AU279" s="4"/>
      <c r="AV279" s="4"/>
      <c r="AW279" s="4"/>
      <c r="AX279" s="4"/>
      <c r="AY279" s="4"/>
      <c r="AZ279" s="4"/>
      <c r="BA279" s="4"/>
      <c r="BB279" s="4"/>
      <c r="BC279" s="4"/>
      <c r="BD279" s="4"/>
      <c r="BE279" s="4"/>
      <c r="BF279" s="4"/>
      <c r="BG279" s="4"/>
      <c r="BH279" s="4"/>
      <c r="BI279" s="4"/>
      <c r="BJ279" s="4"/>
      <c r="BK279" s="4"/>
      <c r="BL279" s="4"/>
      <c r="BM279" s="4"/>
    </row>
    <row r="280" spans="1:65">
      <c r="A280" s="32" t="s">
        <v>3389</v>
      </c>
      <c r="B280" s="32" t="s">
        <v>2326</v>
      </c>
      <c r="C280" s="32" t="s">
        <v>30</v>
      </c>
      <c r="D280" s="32" t="s">
        <v>3390</v>
      </c>
      <c r="E280" s="103" t="s">
        <v>3391</v>
      </c>
      <c r="F280" s="34" t="s">
        <v>123</v>
      </c>
      <c r="G280" s="34">
        <v>900116219</v>
      </c>
      <c r="H280" s="114"/>
      <c r="I280" s="32"/>
      <c r="J280" s="32"/>
      <c r="K280" s="32"/>
      <c r="L280" s="114"/>
      <c r="M280" s="32"/>
      <c r="N280" s="32"/>
      <c r="O280" s="32"/>
      <c r="P280" s="40" t="s">
        <v>3392</v>
      </c>
      <c r="Q280" s="36">
        <v>43455</v>
      </c>
      <c r="R280" s="36">
        <v>43537</v>
      </c>
      <c r="S280" s="36">
        <v>43567</v>
      </c>
      <c r="T280" s="32">
        <v>30</v>
      </c>
      <c r="U280" s="67">
        <v>17595185</v>
      </c>
      <c r="V280" s="55"/>
      <c r="W280" s="62">
        <v>635</v>
      </c>
      <c r="X280" s="235">
        <v>43455</v>
      </c>
      <c r="Y280" s="62">
        <v>677</v>
      </c>
      <c r="Z280" s="34" t="s">
        <v>3393</v>
      </c>
      <c r="AA280" s="65">
        <v>1540</v>
      </c>
      <c r="AB280" s="65" t="s">
        <v>3253</v>
      </c>
      <c r="AC280" s="70"/>
      <c r="AD280" s="67"/>
      <c r="AE280" s="67"/>
      <c r="AF280" s="67"/>
      <c r="AG280" s="67"/>
      <c r="AH280" s="67"/>
      <c r="AI280" s="67"/>
      <c r="AJ280" s="67"/>
      <c r="AK280" s="67"/>
      <c r="AL280" s="69">
        <f t="shared" si="5"/>
        <v>17595185</v>
      </c>
      <c r="AM280" s="70" t="s">
        <v>2347</v>
      </c>
      <c r="AN280" s="81" t="s">
        <v>3394</v>
      </c>
      <c r="AO280" s="39"/>
      <c r="AP280" s="70"/>
      <c r="AQ280" s="207" t="s">
        <v>228</v>
      </c>
      <c r="AR280" s="34" t="s">
        <v>229</v>
      </c>
      <c r="AS280" s="32"/>
      <c r="AT280" s="4"/>
      <c r="AU280" s="4"/>
      <c r="AV280" s="4"/>
      <c r="AW280" s="4"/>
      <c r="AX280" s="4"/>
      <c r="AY280" s="4"/>
      <c r="AZ280" s="4"/>
      <c r="BA280" s="4"/>
      <c r="BB280" s="4"/>
      <c r="BC280" s="4"/>
      <c r="BD280" s="4"/>
      <c r="BE280" s="4"/>
      <c r="BF280" s="4"/>
      <c r="BG280" s="4"/>
      <c r="BH280" s="4"/>
      <c r="BI280" s="4"/>
      <c r="BJ280" s="4"/>
      <c r="BK280" s="4"/>
      <c r="BL280" s="4"/>
      <c r="BM280" s="4"/>
    </row>
    <row r="281" spans="1:65">
      <c r="A281" s="32" t="s">
        <v>3395</v>
      </c>
      <c r="B281" s="32" t="s">
        <v>2326</v>
      </c>
      <c r="C281" s="32" t="s">
        <v>30</v>
      </c>
      <c r="D281" s="32" t="s">
        <v>3396</v>
      </c>
      <c r="E281" s="103" t="s">
        <v>3263</v>
      </c>
      <c r="F281" s="34" t="s">
        <v>123</v>
      </c>
      <c r="G281" s="34">
        <v>900004535</v>
      </c>
      <c r="H281" s="114"/>
      <c r="I281" s="32"/>
      <c r="J281" s="32"/>
      <c r="K281" s="32"/>
      <c r="L281" s="114"/>
      <c r="M281" s="32"/>
      <c r="N281" s="32"/>
      <c r="O281" s="32"/>
      <c r="P281" s="40" t="s">
        <v>3397</v>
      </c>
      <c r="Q281" s="36">
        <v>43453</v>
      </c>
      <c r="R281" s="36">
        <v>43528</v>
      </c>
      <c r="S281" s="36">
        <v>43558</v>
      </c>
      <c r="T281" s="32">
        <v>30</v>
      </c>
      <c r="U281" s="67">
        <v>16647672</v>
      </c>
      <c r="V281" s="55"/>
      <c r="W281" s="62">
        <v>631</v>
      </c>
      <c r="X281" s="235">
        <v>43454</v>
      </c>
      <c r="Y281" s="62">
        <v>669</v>
      </c>
      <c r="Z281" s="34" t="s">
        <v>2494</v>
      </c>
      <c r="AA281" s="65">
        <v>1550</v>
      </c>
      <c r="AB281" s="65" t="s">
        <v>2342</v>
      </c>
      <c r="AC281" s="70"/>
      <c r="AD281" s="67"/>
      <c r="AE281" s="67"/>
      <c r="AF281" s="67"/>
      <c r="AG281" s="67"/>
      <c r="AH281" s="67"/>
      <c r="AI281" s="67"/>
      <c r="AJ281" s="67"/>
      <c r="AK281" s="67"/>
      <c r="AL281" s="69">
        <f t="shared" si="5"/>
        <v>16647672</v>
      </c>
      <c r="AM281" s="70" t="s">
        <v>2347</v>
      </c>
      <c r="AN281" s="81" t="s">
        <v>393</v>
      </c>
      <c r="AO281" s="39"/>
      <c r="AP281" s="70"/>
      <c r="AQ281" s="207" t="s">
        <v>228</v>
      </c>
      <c r="AR281" s="34" t="s">
        <v>229</v>
      </c>
      <c r="AS281" s="32"/>
      <c r="AT281" s="4"/>
      <c r="AU281" s="4"/>
      <c r="AV281" s="4"/>
      <c r="AW281" s="4"/>
      <c r="AX281" s="4"/>
      <c r="AY281" s="4"/>
      <c r="AZ281" s="4"/>
      <c r="BA281" s="4"/>
      <c r="BB281" s="4"/>
      <c r="BC281" s="4"/>
      <c r="BD281" s="4"/>
      <c r="BE281" s="4"/>
      <c r="BF281" s="4"/>
      <c r="BG281" s="4"/>
      <c r="BH281" s="4"/>
      <c r="BI281" s="4"/>
      <c r="BJ281" s="4"/>
      <c r="BK281" s="4"/>
      <c r="BL281" s="4"/>
      <c r="BM281" s="4"/>
    </row>
    <row r="282" spans="1:65">
      <c r="A282" s="32" t="s">
        <v>3399</v>
      </c>
      <c r="B282" s="32" t="s">
        <v>2326</v>
      </c>
      <c r="C282" s="32" t="s">
        <v>2123</v>
      </c>
      <c r="D282" s="32" t="s">
        <v>3400</v>
      </c>
      <c r="E282" s="103" t="s">
        <v>3401</v>
      </c>
      <c r="F282" s="34" t="s">
        <v>123</v>
      </c>
      <c r="G282" s="34">
        <v>900359095</v>
      </c>
      <c r="H282" s="114"/>
      <c r="I282" s="32"/>
      <c r="J282" s="32"/>
      <c r="K282" s="32"/>
      <c r="L282" s="114"/>
      <c r="M282" s="32"/>
      <c r="N282" s="32"/>
      <c r="O282" s="32"/>
      <c r="P282" s="40" t="s">
        <v>3402</v>
      </c>
      <c r="Q282" s="36">
        <v>43460</v>
      </c>
      <c r="R282" s="36">
        <v>43535</v>
      </c>
      <c r="S282" s="36">
        <v>43687</v>
      </c>
      <c r="T282" s="32">
        <v>150</v>
      </c>
      <c r="U282" s="67">
        <v>7735000</v>
      </c>
      <c r="V282" s="55"/>
      <c r="W282" s="62">
        <v>640</v>
      </c>
      <c r="X282" s="235">
        <v>43460</v>
      </c>
      <c r="Y282" s="62">
        <v>671</v>
      </c>
      <c r="Z282" s="34" t="s">
        <v>2915</v>
      </c>
      <c r="AA282" s="65">
        <v>1547</v>
      </c>
      <c r="AB282" s="65" t="s">
        <v>3403</v>
      </c>
      <c r="AC282" s="70"/>
      <c r="AD282" s="67"/>
      <c r="AE282" s="67"/>
      <c r="AF282" s="67"/>
      <c r="AG282" s="67"/>
      <c r="AH282" s="67"/>
      <c r="AI282" s="67"/>
      <c r="AJ282" s="67"/>
      <c r="AK282" s="67"/>
      <c r="AL282" s="69">
        <f t="shared" si="5"/>
        <v>7735000</v>
      </c>
      <c r="AM282" s="70" t="s">
        <v>2143</v>
      </c>
      <c r="AN282" s="81" t="s">
        <v>3405</v>
      </c>
      <c r="AO282" s="39"/>
      <c r="AP282" s="70"/>
      <c r="AQ282" s="207" t="s">
        <v>228</v>
      </c>
      <c r="AR282" s="34" t="s">
        <v>229</v>
      </c>
      <c r="AS282" s="32" t="s">
        <v>3406</v>
      </c>
      <c r="AT282" s="4"/>
      <c r="AU282" s="4"/>
      <c r="AV282" s="4"/>
      <c r="AW282" s="4"/>
      <c r="AX282" s="4"/>
      <c r="AY282" s="4"/>
      <c r="AZ282" s="4"/>
      <c r="BA282" s="4"/>
      <c r="BB282" s="4"/>
      <c r="BC282" s="4"/>
      <c r="BD282" s="4"/>
      <c r="BE282" s="4"/>
      <c r="BF282" s="4"/>
      <c r="BG282" s="4"/>
      <c r="BH282" s="4"/>
      <c r="BI282" s="4"/>
      <c r="BJ282" s="4"/>
      <c r="BK282" s="4"/>
      <c r="BL282" s="4"/>
      <c r="BM282" s="4"/>
    </row>
    <row r="283" spans="1:65">
      <c r="A283" s="32" t="s">
        <v>3409</v>
      </c>
      <c r="B283" s="32" t="s">
        <v>2326</v>
      </c>
      <c r="C283" s="32" t="s">
        <v>30</v>
      </c>
      <c r="D283" s="32" t="s">
        <v>3410</v>
      </c>
      <c r="E283" s="103" t="s">
        <v>3411</v>
      </c>
      <c r="F283" s="34" t="s">
        <v>123</v>
      </c>
      <c r="G283" s="34">
        <v>901132402</v>
      </c>
      <c r="H283" s="114"/>
      <c r="I283" s="32"/>
      <c r="J283" s="32"/>
      <c r="K283" s="32"/>
      <c r="L283" s="114"/>
      <c r="M283" s="32"/>
      <c r="N283" s="32"/>
      <c r="O283" s="32"/>
      <c r="P283" s="40" t="s">
        <v>3412</v>
      </c>
      <c r="Q283" s="36">
        <v>43462</v>
      </c>
      <c r="R283" s="36" t="s">
        <v>3215</v>
      </c>
      <c r="S283" s="36"/>
      <c r="T283" s="32">
        <v>30</v>
      </c>
      <c r="U283" s="67">
        <v>19184000</v>
      </c>
      <c r="V283" s="55"/>
      <c r="W283" s="62">
        <v>644</v>
      </c>
      <c r="X283" s="235">
        <v>43460</v>
      </c>
      <c r="Y283" s="62">
        <v>670</v>
      </c>
      <c r="Z283" s="34" t="s">
        <v>3413</v>
      </c>
      <c r="AA283" s="65">
        <v>1545</v>
      </c>
      <c r="AB283" s="65" t="s">
        <v>3270</v>
      </c>
      <c r="AC283" s="70"/>
      <c r="AD283" s="67"/>
      <c r="AE283" s="67"/>
      <c r="AF283" s="67"/>
      <c r="AG283" s="67"/>
      <c r="AH283" s="67"/>
      <c r="AI283" s="67"/>
      <c r="AJ283" s="67"/>
      <c r="AK283" s="67"/>
      <c r="AL283" s="69">
        <f t="shared" si="5"/>
        <v>19184000</v>
      </c>
      <c r="AM283" s="70" t="s">
        <v>2347</v>
      </c>
      <c r="AN283" s="81" t="s">
        <v>375</v>
      </c>
      <c r="AO283" s="39"/>
      <c r="AP283" s="70"/>
      <c r="AQ283" s="34" t="s">
        <v>3217</v>
      </c>
      <c r="AR283" s="34" t="s">
        <v>229</v>
      </c>
      <c r="AS283" s="32"/>
      <c r="AT283" s="4"/>
      <c r="AU283" s="4"/>
      <c r="AV283" s="4"/>
      <c r="AW283" s="4"/>
      <c r="AX283" s="4"/>
      <c r="AY283" s="4"/>
      <c r="AZ283" s="4"/>
      <c r="BA283" s="4"/>
      <c r="BB283" s="4"/>
      <c r="BC283" s="4"/>
      <c r="BD283" s="4"/>
      <c r="BE283" s="4"/>
      <c r="BF283" s="4"/>
      <c r="BG283" s="4"/>
      <c r="BH283" s="4"/>
      <c r="BI283" s="4"/>
      <c r="BJ283" s="4"/>
      <c r="BK283" s="4"/>
      <c r="BL283" s="4"/>
      <c r="BM283" s="4"/>
    </row>
    <row r="284" spans="1:65">
      <c r="A284" s="32" t="s">
        <v>3415</v>
      </c>
      <c r="B284" s="32" t="s">
        <v>2326</v>
      </c>
      <c r="C284" s="32" t="s">
        <v>2467</v>
      </c>
      <c r="D284" s="32" t="s">
        <v>3417</v>
      </c>
      <c r="E284" s="103" t="s">
        <v>3418</v>
      </c>
      <c r="F284" s="34" t="s">
        <v>123</v>
      </c>
      <c r="G284" s="34">
        <v>901057189</v>
      </c>
      <c r="H284" s="114"/>
      <c r="I284" s="32"/>
      <c r="J284" s="32"/>
      <c r="K284" s="32"/>
      <c r="L284" s="114"/>
      <c r="M284" s="32"/>
      <c r="N284" s="32"/>
      <c r="O284" s="32"/>
      <c r="P284" s="40" t="s">
        <v>3422</v>
      </c>
      <c r="Q284" s="36">
        <v>43462</v>
      </c>
      <c r="R284" s="53">
        <v>43544</v>
      </c>
      <c r="S284" s="53">
        <v>43574</v>
      </c>
      <c r="T284" s="32">
        <v>30</v>
      </c>
      <c r="U284" s="67">
        <v>16020000</v>
      </c>
      <c r="V284" s="55"/>
      <c r="W284" s="62">
        <v>641</v>
      </c>
      <c r="X284" s="36">
        <v>43462</v>
      </c>
      <c r="Y284" s="62">
        <v>674</v>
      </c>
      <c r="Z284" s="34" t="s">
        <v>2494</v>
      </c>
      <c r="AA284" s="65">
        <v>1550</v>
      </c>
      <c r="AB284" s="65" t="s">
        <v>2342</v>
      </c>
      <c r="AC284" s="70"/>
      <c r="AD284" s="67"/>
      <c r="AE284" s="67"/>
      <c r="AF284" s="67"/>
      <c r="AG284" s="67"/>
      <c r="AH284" s="67"/>
      <c r="AI284" s="67"/>
      <c r="AJ284" s="67"/>
      <c r="AK284" s="67"/>
      <c r="AL284" s="69">
        <f t="shared" si="5"/>
        <v>16020000</v>
      </c>
      <c r="AM284" s="70" t="s">
        <v>2477</v>
      </c>
      <c r="AN284" s="81" t="s">
        <v>494</v>
      </c>
      <c r="AO284" s="39"/>
      <c r="AP284" s="70"/>
      <c r="AQ284" s="207" t="s">
        <v>228</v>
      </c>
      <c r="AR284" s="34" t="s">
        <v>229</v>
      </c>
      <c r="AS284" s="32"/>
      <c r="AT284" s="4"/>
      <c r="AU284" s="4"/>
      <c r="AV284" s="4"/>
      <c r="AW284" s="4"/>
      <c r="AX284" s="4"/>
      <c r="AY284" s="4"/>
      <c r="AZ284" s="4"/>
      <c r="BA284" s="4"/>
      <c r="BB284" s="4"/>
      <c r="BC284" s="4"/>
      <c r="BD284" s="4"/>
      <c r="BE284" s="4"/>
      <c r="BF284" s="4"/>
      <c r="BG284" s="4"/>
      <c r="BH284" s="4"/>
      <c r="BI284" s="4"/>
      <c r="BJ284" s="4"/>
      <c r="BK284" s="4"/>
      <c r="BL284" s="4"/>
      <c r="BM284" s="4"/>
    </row>
    <row r="285" spans="1:65">
      <c r="A285" s="32" t="s">
        <v>3424</v>
      </c>
      <c r="B285" s="32" t="s">
        <v>2326</v>
      </c>
      <c r="C285" s="32" t="s">
        <v>30</v>
      </c>
      <c r="D285" s="32" t="s">
        <v>3425</v>
      </c>
      <c r="E285" s="103" t="s">
        <v>3426</v>
      </c>
      <c r="F285" s="34" t="s">
        <v>123</v>
      </c>
      <c r="G285" s="34">
        <v>900325233</v>
      </c>
      <c r="H285" s="114"/>
      <c r="I285" s="32"/>
      <c r="J285" s="32"/>
      <c r="K285" s="32"/>
      <c r="L285" s="114"/>
      <c r="M285" s="32"/>
      <c r="N285" s="32"/>
      <c r="O285" s="32"/>
      <c r="P285" s="40" t="s">
        <v>3427</v>
      </c>
      <c r="Q285" s="36">
        <v>43462</v>
      </c>
      <c r="R285" s="36">
        <v>43523</v>
      </c>
      <c r="S285" s="36">
        <v>43611</v>
      </c>
      <c r="T285" s="32">
        <v>90</v>
      </c>
      <c r="U285" s="67">
        <v>15682818</v>
      </c>
      <c r="V285" s="55"/>
      <c r="W285" s="62">
        <v>651</v>
      </c>
      <c r="X285" s="36">
        <v>43462</v>
      </c>
      <c r="Y285" s="62">
        <v>673</v>
      </c>
      <c r="Z285" s="34" t="s">
        <v>3190</v>
      </c>
      <c r="AA285" s="65">
        <v>0</v>
      </c>
      <c r="AB285" s="65" t="s">
        <v>1723</v>
      </c>
      <c r="AC285" s="70"/>
      <c r="AD285" s="53">
        <v>43594</v>
      </c>
      <c r="AE285" s="231" t="s">
        <v>3429</v>
      </c>
      <c r="AF285" s="231" t="s">
        <v>3430</v>
      </c>
      <c r="AG285" s="237">
        <v>7841818</v>
      </c>
      <c r="AH285" s="67"/>
      <c r="AI285" s="67"/>
      <c r="AJ285" s="67"/>
      <c r="AK285" s="67"/>
      <c r="AL285" s="69">
        <f t="shared" si="5"/>
        <v>23524636</v>
      </c>
      <c r="AM285" s="70" t="s">
        <v>2347</v>
      </c>
      <c r="AN285" s="81" t="s">
        <v>849</v>
      </c>
      <c r="AO285" s="39"/>
      <c r="AP285" s="70"/>
      <c r="AQ285" s="233" t="s">
        <v>241</v>
      </c>
      <c r="AR285" s="34" t="s">
        <v>229</v>
      </c>
      <c r="AS285" s="32"/>
      <c r="AT285" s="4"/>
      <c r="AU285" s="4"/>
      <c r="AV285" s="4"/>
      <c r="AW285" s="4"/>
      <c r="AX285" s="4"/>
      <c r="AY285" s="4"/>
      <c r="AZ285" s="4"/>
      <c r="BA285" s="4"/>
      <c r="BB285" s="4"/>
      <c r="BC285" s="4"/>
      <c r="BD285" s="4"/>
      <c r="BE285" s="4"/>
      <c r="BF285" s="4"/>
      <c r="BG285" s="4"/>
      <c r="BH285" s="4"/>
      <c r="BI285" s="4"/>
      <c r="BJ285" s="4"/>
      <c r="BK285" s="4"/>
      <c r="BL285" s="4"/>
      <c r="BM285" s="4"/>
    </row>
    <row r="286" spans="1:65">
      <c r="A286" s="32" t="s">
        <v>3432</v>
      </c>
      <c r="B286" s="32" t="s">
        <v>1440</v>
      </c>
      <c r="C286" s="32" t="s">
        <v>2123</v>
      </c>
      <c r="D286" s="32" t="s">
        <v>3433</v>
      </c>
      <c r="E286" s="103" t="s">
        <v>3434</v>
      </c>
      <c r="F286" s="34" t="s">
        <v>123</v>
      </c>
      <c r="G286" s="34">
        <v>901239320</v>
      </c>
      <c r="H286" s="114"/>
      <c r="I286" s="32"/>
      <c r="J286" s="32"/>
      <c r="K286" s="32"/>
      <c r="L286" s="114"/>
      <c r="M286" s="32"/>
      <c r="N286" s="32"/>
      <c r="O286" s="32"/>
      <c r="P286" s="40" t="s">
        <v>3435</v>
      </c>
      <c r="Q286" s="36">
        <v>43447</v>
      </c>
      <c r="R286" s="36" t="s">
        <v>3215</v>
      </c>
      <c r="S286" s="75" t="s">
        <v>3215</v>
      </c>
      <c r="T286" s="109">
        <v>330</v>
      </c>
      <c r="U286" s="67">
        <v>871428278</v>
      </c>
      <c r="V286" s="55"/>
      <c r="W286" s="62">
        <v>633</v>
      </c>
      <c r="X286" s="235">
        <v>43455</v>
      </c>
      <c r="Y286" s="62">
        <v>559</v>
      </c>
      <c r="Z286" s="34" t="s">
        <v>2822</v>
      </c>
      <c r="AA286" s="65">
        <v>1544</v>
      </c>
      <c r="AB286" s="65" t="s">
        <v>949</v>
      </c>
      <c r="AC286" s="70"/>
      <c r="AD286" s="67"/>
      <c r="AE286" s="67"/>
      <c r="AF286" s="67"/>
      <c r="AG286" s="67"/>
      <c r="AH286" s="67"/>
      <c r="AI286" s="67"/>
      <c r="AJ286" s="67"/>
      <c r="AK286" s="67"/>
      <c r="AL286" s="69">
        <f t="shared" si="5"/>
        <v>871428278</v>
      </c>
      <c r="AM286" s="70" t="s">
        <v>2143</v>
      </c>
      <c r="AN286" s="70"/>
      <c r="AO286" s="39"/>
      <c r="AP286" s="70"/>
      <c r="AQ286" s="34" t="s">
        <v>3217</v>
      </c>
      <c r="AR286" s="34" t="s">
        <v>229</v>
      </c>
      <c r="AS286" s="32"/>
      <c r="AT286" s="4"/>
      <c r="AU286" s="4"/>
      <c r="AV286" s="4"/>
      <c r="AW286" s="4"/>
      <c r="AX286" s="4"/>
      <c r="AY286" s="4"/>
      <c r="AZ286" s="4"/>
      <c r="BA286" s="4"/>
      <c r="BB286" s="4"/>
      <c r="BC286" s="4"/>
      <c r="BD286" s="4"/>
      <c r="BE286" s="4"/>
      <c r="BF286" s="4"/>
      <c r="BG286" s="4"/>
      <c r="BH286" s="4"/>
      <c r="BI286" s="4"/>
      <c r="BJ286" s="4"/>
      <c r="BK286" s="4"/>
      <c r="BL286" s="4"/>
      <c r="BM286" s="4"/>
    </row>
    <row r="287" spans="1:65">
      <c r="A287" s="32" t="s">
        <v>3436</v>
      </c>
      <c r="B287" s="32" t="s">
        <v>1440</v>
      </c>
      <c r="C287" s="32" t="s">
        <v>2123</v>
      </c>
      <c r="D287" s="32" t="s">
        <v>3437</v>
      </c>
      <c r="E287" s="103" t="s">
        <v>3438</v>
      </c>
      <c r="F287" s="34" t="s">
        <v>123</v>
      </c>
      <c r="G287" s="34">
        <v>900516472</v>
      </c>
      <c r="H287" s="114"/>
      <c r="I287" s="32"/>
      <c r="J287" s="32"/>
      <c r="K287" s="32"/>
      <c r="L287" s="114"/>
      <c r="M287" s="32"/>
      <c r="N287" s="32"/>
      <c r="O287" s="32"/>
      <c r="P287" s="40" t="s">
        <v>3439</v>
      </c>
      <c r="Q287" s="36">
        <v>43447</v>
      </c>
      <c r="R287" s="36">
        <v>43528</v>
      </c>
      <c r="S287" s="36">
        <v>43864</v>
      </c>
      <c r="T287" s="32">
        <v>330</v>
      </c>
      <c r="U287" s="67">
        <v>872376619</v>
      </c>
      <c r="V287" s="55"/>
      <c r="W287" s="62">
        <v>627</v>
      </c>
      <c r="X287" s="235">
        <v>43455</v>
      </c>
      <c r="Y287" s="62">
        <v>559</v>
      </c>
      <c r="Z287" s="34" t="s">
        <v>2822</v>
      </c>
      <c r="AA287" s="65">
        <v>1544</v>
      </c>
      <c r="AB287" s="65" t="s">
        <v>949</v>
      </c>
      <c r="AC287" s="70"/>
      <c r="AD287" s="67"/>
      <c r="AE287" s="67"/>
      <c r="AF287" s="67"/>
      <c r="AG287" s="67"/>
      <c r="AH287" s="67"/>
      <c r="AI287" s="67"/>
      <c r="AJ287" s="67"/>
      <c r="AK287" s="67"/>
      <c r="AL287" s="69">
        <f t="shared" si="5"/>
        <v>872376619</v>
      </c>
      <c r="AM287" s="70" t="s">
        <v>2143</v>
      </c>
      <c r="AN287" s="71" t="s">
        <v>888</v>
      </c>
      <c r="AO287" s="39"/>
      <c r="AP287" s="70"/>
      <c r="AQ287" s="207" t="s">
        <v>228</v>
      </c>
      <c r="AR287" s="34" t="s">
        <v>229</v>
      </c>
      <c r="AS287" s="32"/>
      <c r="AT287" s="4"/>
      <c r="AU287" s="4"/>
      <c r="AV287" s="4"/>
      <c r="AW287" s="4"/>
      <c r="AX287" s="4"/>
      <c r="AY287" s="4"/>
      <c r="AZ287" s="4"/>
      <c r="BA287" s="4"/>
      <c r="BB287" s="4"/>
      <c r="BC287" s="4"/>
      <c r="BD287" s="4"/>
      <c r="BE287" s="4"/>
      <c r="BF287" s="4"/>
      <c r="BG287" s="4"/>
      <c r="BH287" s="4"/>
      <c r="BI287" s="4"/>
      <c r="BJ287" s="4"/>
      <c r="BK287" s="4"/>
      <c r="BL287" s="4"/>
      <c r="BM287" s="4"/>
    </row>
    <row r="288" spans="1:65">
      <c r="A288" s="32" t="s">
        <v>3448</v>
      </c>
      <c r="B288" s="32" t="s">
        <v>20</v>
      </c>
      <c r="C288" s="32" t="s">
        <v>21</v>
      </c>
      <c r="D288" s="32" t="s">
        <v>3450</v>
      </c>
      <c r="E288" s="103" t="s">
        <v>3451</v>
      </c>
      <c r="F288" s="34" t="s">
        <v>123</v>
      </c>
      <c r="G288" s="34">
        <v>830021022</v>
      </c>
      <c r="H288" s="114"/>
      <c r="I288" s="32"/>
      <c r="J288" s="32"/>
      <c r="K288" s="32"/>
      <c r="L288" s="114"/>
      <c r="M288" s="32"/>
      <c r="N288" s="32"/>
      <c r="O288" s="32"/>
      <c r="P288" s="40" t="s">
        <v>3452</v>
      </c>
      <c r="Q288" s="36">
        <v>43462</v>
      </c>
      <c r="R288" s="53">
        <v>43579</v>
      </c>
      <c r="S288" s="53">
        <v>43761</v>
      </c>
      <c r="T288" s="32">
        <v>180</v>
      </c>
      <c r="U288" s="67">
        <v>586182274</v>
      </c>
      <c r="V288" s="55"/>
      <c r="W288" s="62">
        <v>645</v>
      </c>
      <c r="X288" s="36">
        <v>43462</v>
      </c>
      <c r="Y288" s="62">
        <v>672</v>
      </c>
      <c r="Z288" s="34" t="s">
        <v>3453</v>
      </c>
      <c r="AA288" s="65">
        <v>1541</v>
      </c>
      <c r="AB288" s="65" t="s">
        <v>3454</v>
      </c>
      <c r="AC288" s="70"/>
      <c r="AD288" s="67"/>
      <c r="AE288" s="67"/>
      <c r="AF288" s="67"/>
      <c r="AG288" s="67"/>
      <c r="AH288" s="67"/>
      <c r="AI288" s="67"/>
      <c r="AJ288" s="67"/>
      <c r="AK288" s="67"/>
      <c r="AL288" s="69">
        <f t="shared" si="5"/>
        <v>586182274</v>
      </c>
      <c r="AM288" s="70" t="s">
        <v>3455</v>
      </c>
      <c r="AN288" s="71" t="s">
        <v>3456</v>
      </c>
      <c r="AO288" s="39"/>
      <c r="AP288" s="70"/>
      <c r="AQ288" s="207" t="s">
        <v>228</v>
      </c>
      <c r="AR288" s="34" t="s">
        <v>229</v>
      </c>
      <c r="AS288" s="32"/>
      <c r="AT288" s="4"/>
      <c r="AU288" s="4"/>
      <c r="AV288" s="4"/>
      <c r="AW288" s="4"/>
      <c r="AX288" s="4"/>
      <c r="AY288" s="4"/>
      <c r="AZ288" s="4"/>
      <c r="BA288" s="4"/>
      <c r="BB288" s="4"/>
      <c r="BC288" s="4"/>
      <c r="BD288" s="4"/>
      <c r="BE288" s="4"/>
      <c r="BF288" s="4"/>
      <c r="BG288" s="4"/>
      <c r="BH288" s="4"/>
      <c r="BI288" s="4"/>
      <c r="BJ288" s="4"/>
      <c r="BK288" s="4"/>
      <c r="BL288" s="4"/>
      <c r="BM288" s="4"/>
    </row>
    <row r="289" spans="1:65">
      <c r="A289" s="32" t="s">
        <v>3461</v>
      </c>
      <c r="B289" s="32" t="s">
        <v>2326</v>
      </c>
      <c r="C289" s="32" t="s">
        <v>30</v>
      </c>
      <c r="D289" s="32" t="s">
        <v>3462</v>
      </c>
      <c r="E289" s="103" t="s">
        <v>3463</v>
      </c>
      <c r="F289" s="34" t="s">
        <v>123</v>
      </c>
      <c r="G289" s="34">
        <v>900660990</v>
      </c>
      <c r="H289" s="114"/>
      <c r="I289" s="32"/>
      <c r="J289" s="32"/>
      <c r="K289" s="32"/>
      <c r="L289" s="114"/>
      <c r="M289" s="32"/>
      <c r="N289" s="32"/>
      <c r="O289" s="32"/>
      <c r="P289" s="40" t="s">
        <v>3465</v>
      </c>
      <c r="Q289" s="36">
        <v>43465</v>
      </c>
      <c r="R289" s="36" t="s">
        <v>3215</v>
      </c>
      <c r="S289" s="36"/>
      <c r="T289" s="109">
        <v>30</v>
      </c>
      <c r="U289" s="67">
        <v>17050000</v>
      </c>
      <c r="V289" s="55"/>
      <c r="W289" s="62">
        <v>674</v>
      </c>
      <c r="X289" s="36">
        <v>43462</v>
      </c>
      <c r="Y289" s="62">
        <v>684</v>
      </c>
      <c r="Z289" s="34" t="s">
        <v>2494</v>
      </c>
      <c r="AA289" s="65">
        <v>1550</v>
      </c>
      <c r="AB289" s="65" t="s">
        <v>2342</v>
      </c>
      <c r="AC289" s="70"/>
      <c r="AD289" s="67"/>
      <c r="AE289" s="67"/>
      <c r="AF289" s="67"/>
      <c r="AG289" s="67"/>
      <c r="AH289" s="67"/>
      <c r="AI289" s="67"/>
      <c r="AJ289" s="67"/>
      <c r="AK289" s="67"/>
      <c r="AL289" s="69">
        <f t="shared" si="5"/>
        <v>17050000</v>
      </c>
      <c r="AM289" s="70" t="s">
        <v>2347</v>
      </c>
      <c r="AN289" s="81" t="s">
        <v>393</v>
      </c>
      <c r="AO289" s="39"/>
      <c r="AP289" s="70"/>
      <c r="AQ289" s="34" t="s">
        <v>3217</v>
      </c>
      <c r="AR289" s="34" t="s">
        <v>229</v>
      </c>
      <c r="AS289" s="32"/>
      <c r="AT289" s="4"/>
      <c r="AU289" s="4"/>
      <c r="AV289" s="4"/>
      <c r="AW289" s="4"/>
      <c r="AX289" s="4"/>
      <c r="AY289" s="4"/>
      <c r="AZ289" s="4"/>
      <c r="BA289" s="4"/>
      <c r="BB289" s="4"/>
      <c r="BC289" s="4"/>
      <c r="BD289" s="4"/>
      <c r="BE289" s="4"/>
      <c r="BF289" s="4"/>
      <c r="BG289" s="4"/>
      <c r="BH289" s="4"/>
      <c r="BI289" s="4"/>
      <c r="BJ289" s="4"/>
      <c r="BK289" s="4"/>
      <c r="BL289" s="4"/>
      <c r="BM289" s="4"/>
    </row>
    <row r="290" spans="1:65">
      <c r="A290" s="32" t="s">
        <v>3474</v>
      </c>
      <c r="B290" s="32" t="s">
        <v>2326</v>
      </c>
      <c r="C290" s="32" t="s">
        <v>3475</v>
      </c>
      <c r="D290" s="32" t="s">
        <v>3476</v>
      </c>
      <c r="E290" s="103" t="s">
        <v>3477</v>
      </c>
      <c r="F290" s="34" t="s">
        <v>123</v>
      </c>
      <c r="G290" s="34">
        <v>900773996</v>
      </c>
      <c r="H290" s="114"/>
      <c r="I290" s="32"/>
      <c r="J290" s="32"/>
      <c r="K290" s="32"/>
      <c r="L290" s="114"/>
      <c r="M290" s="32"/>
      <c r="N290" s="32"/>
      <c r="O290" s="32"/>
      <c r="P290" s="40" t="s">
        <v>3483</v>
      </c>
      <c r="Q290" s="36">
        <v>43465</v>
      </c>
      <c r="R290" s="36" t="s">
        <v>3215</v>
      </c>
      <c r="S290" s="36"/>
      <c r="T290" s="32">
        <v>60</v>
      </c>
      <c r="U290" s="67">
        <v>16780608</v>
      </c>
      <c r="V290" s="55"/>
      <c r="W290" s="62">
        <v>683</v>
      </c>
      <c r="X290" s="36">
        <v>43465</v>
      </c>
      <c r="Y290" s="62">
        <v>691</v>
      </c>
      <c r="Z290" s="34" t="s">
        <v>3190</v>
      </c>
      <c r="AA290" s="65">
        <v>0</v>
      </c>
      <c r="AB290" s="65" t="s">
        <v>3191</v>
      </c>
      <c r="AC290" s="70"/>
      <c r="AD290" s="67"/>
      <c r="AE290" s="67"/>
      <c r="AF290" s="67"/>
      <c r="AG290" s="67"/>
      <c r="AH290" s="67"/>
      <c r="AI290" s="67"/>
      <c r="AJ290" s="67"/>
      <c r="AK290" s="67"/>
      <c r="AL290" s="69">
        <f t="shared" si="5"/>
        <v>16780608</v>
      </c>
      <c r="AM290" s="70" t="s">
        <v>2143</v>
      </c>
      <c r="AN290" s="71" t="s">
        <v>888</v>
      </c>
      <c r="AO290" s="39"/>
      <c r="AP290" s="70"/>
      <c r="AQ290" s="34" t="s">
        <v>3217</v>
      </c>
      <c r="AR290" s="34" t="s">
        <v>229</v>
      </c>
      <c r="AS290" s="32"/>
      <c r="AT290" s="4"/>
      <c r="AU290" s="4"/>
      <c r="AV290" s="4"/>
      <c r="AW290" s="4"/>
      <c r="AX290" s="4"/>
      <c r="AY290" s="4"/>
      <c r="AZ290" s="4"/>
      <c r="BA290" s="4"/>
      <c r="BB290" s="4"/>
      <c r="BC290" s="4"/>
      <c r="BD290" s="4"/>
      <c r="BE290" s="4"/>
      <c r="BF290" s="4"/>
      <c r="BG290" s="4"/>
      <c r="BH290" s="4"/>
      <c r="BI290" s="4"/>
      <c r="BJ290" s="4"/>
      <c r="BK290" s="4"/>
      <c r="BL290" s="4"/>
      <c r="BM290" s="4"/>
    </row>
    <row r="291" spans="1:65">
      <c r="A291" s="32" t="s">
        <v>3494</v>
      </c>
      <c r="B291" s="32" t="s">
        <v>2326</v>
      </c>
      <c r="C291" s="32" t="s">
        <v>2467</v>
      </c>
      <c r="D291" s="32" t="s">
        <v>3495</v>
      </c>
      <c r="E291" s="103" t="s">
        <v>3496</v>
      </c>
      <c r="F291" s="34" t="s">
        <v>123</v>
      </c>
      <c r="G291" s="34">
        <v>830145023</v>
      </c>
      <c r="H291" s="114"/>
      <c r="I291" s="32"/>
      <c r="J291" s="32"/>
      <c r="K291" s="32"/>
      <c r="L291" s="114"/>
      <c r="M291" s="32"/>
      <c r="N291" s="32"/>
      <c r="O291" s="32"/>
      <c r="P291" s="40" t="s">
        <v>3498</v>
      </c>
      <c r="Q291" s="36">
        <v>43462</v>
      </c>
      <c r="R291" s="53">
        <v>43609</v>
      </c>
      <c r="S291" s="53">
        <v>43639</v>
      </c>
      <c r="T291" s="32">
        <v>30</v>
      </c>
      <c r="U291" s="67">
        <v>14440000</v>
      </c>
      <c r="V291" s="55"/>
      <c r="W291" s="62">
        <v>650</v>
      </c>
      <c r="X291" s="36">
        <v>43462</v>
      </c>
      <c r="Y291" s="62">
        <v>697</v>
      </c>
      <c r="Z291" s="34" t="s">
        <v>2494</v>
      </c>
      <c r="AA291" s="65">
        <v>1550</v>
      </c>
      <c r="AB291" s="65" t="s">
        <v>2342</v>
      </c>
      <c r="AC291" s="70"/>
      <c r="AD291" s="67"/>
      <c r="AE291" s="67"/>
      <c r="AF291" s="67"/>
      <c r="AG291" s="67"/>
      <c r="AH291" s="67"/>
      <c r="AI291" s="67"/>
      <c r="AJ291" s="67"/>
      <c r="AK291" s="67"/>
      <c r="AL291" s="69">
        <f t="shared" si="5"/>
        <v>14440000</v>
      </c>
      <c r="AM291" s="70" t="s">
        <v>2347</v>
      </c>
      <c r="AN291" s="71" t="s">
        <v>1528</v>
      </c>
      <c r="AO291" s="39"/>
      <c r="AP291" s="70"/>
      <c r="AQ291" s="75" t="s">
        <v>3500</v>
      </c>
      <c r="AR291" s="34" t="s">
        <v>229</v>
      </c>
      <c r="AS291" s="32"/>
      <c r="AT291" s="4"/>
      <c r="AU291" s="4"/>
      <c r="AV291" s="4"/>
      <c r="AW291" s="4"/>
      <c r="AX291" s="4"/>
      <c r="AY291" s="4"/>
      <c r="AZ291" s="4"/>
      <c r="BA291" s="4"/>
      <c r="BB291" s="4"/>
      <c r="BC291" s="4"/>
      <c r="BD291" s="4"/>
      <c r="BE291" s="4"/>
      <c r="BF291" s="4"/>
      <c r="BG291" s="4"/>
      <c r="BH291" s="4"/>
      <c r="BI291" s="4"/>
      <c r="BJ291" s="4"/>
      <c r="BK291" s="4"/>
      <c r="BL291" s="4"/>
      <c r="BM291" s="4"/>
    </row>
    <row r="292" spans="1:65">
      <c r="A292" s="32" t="s">
        <v>3501</v>
      </c>
      <c r="B292" s="32" t="s">
        <v>2326</v>
      </c>
      <c r="C292" s="32" t="s">
        <v>30</v>
      </c>
      <c r="D292" s="32" t="s">
        <v>3503</v>
      </c>
      <c r="E292" s="103" t="s">
        <v>3504</v>
      </c>
      <c r="F292" s="34" t="s">
        <v>123</v>
      </c>
      <c r="G292" s="34">
        <v>900347333</v>
      </c>
      <c r="H292" s="114"/>
      <c r="I292" s="32"/>
      <c r="J292" s="32"/>
      <c r="K292" s="32"/>
      <c r="L292" s="114"/>
      <c r="M292" s="32"/>
      <c r="N292" s="32"/>
      <c r="O292" s="32"/>
      <c r="P292" s="40" t="s">
        <v>3506</v>
      </c>
      <c r="Q292" s="36">
        <v>43462</v>
      </c>
      <c r="R292" s="53">
        <v>43591</v>
      </c>
      <c r="S292" s="53">
        <v>43621</v>
      </c>
      <c r="T292" s="32">
        <v>30</v>
      </c>
      <c r="U292" s="67">
        <v>16384000</v>
      </c>
      <c r="V292" s="55"/>
      <c r="W292" s="62">
        <v>672</v>
      </c>
      <c r="X292" s="36">
        <v>43462</v>
      </c>
      <c r="Y292" s="62">
        <v>703</v>
      </c>
      <c r="Z292" s="34" t="s">
        <v>2494</v>
      </c>
      <c r="AA292" s="65">
        <v>1550</v>
      </c>
      <c r="AB292" s="65" t="s">
        <v>2342</v>
      </c>
      <c r="AC292" s="70"/>
      <c r="AD292" s="67"/>
      <c r="AE292" s="67"/>
      <c r="AF292" s="67"/>
      <c r="AG292" s="67"/>
      <c r="AH292" s="67"/>
      <c r="AI292" s="67"/>
      <c r="AJ292" s="67"/>
      <c r="AK292" s="67"/>
      <c r="AL292" s="69">
        <f t="shared" si="5"/>
        <v>16384000</v>
      </c>
      <c r="AM292" s="70" t="s">
        <v>2347</v>
      </c>
      <c r="AN292" s="81" t="s">
        <v>578</v>
      </c>
      <c r="AO292" s="39"/>
      <c r="AP292" s="70"/>
      <c r="AQ292" s="75" t="s">
        <v>228</v>
      </c>
      <c r="AR292" s="34" t="s">
        <v>229</v>
      </c>
      <c r="AS292" s="32"/>
      <c r="AT292" s="4"/>
      <c r="AU292" s="4"/>
      <c r="AV292" s="4"/>
      <c r="AW292" s="4"/>
      <c r="AX292" s="4"/>
      <c r="AY292" s="4"/>
      <c r="AZ292" s="4"/>
      <c r="BA292" s="4"/>
      <c r="BB292" s="4"/>
      <c r="BC292" s="4"/>
      <c r="BD292" s="4"/>
      <c r="BE292" s="4"/>
      <c r="BF292" s="4"/>
      <c r="BG292" s="4"/>
      <c r="BH292" s="4"/>
      <c r="BI292" s="4"/>
      <c r="BJ292" s="4"/>
      <c r="BK292" s="4"/>
      <c r="BL292" s="4"/>
      <c r="BM292" s="4"/>
    </row>
    <row r="293" spans="1:65">
      <c r="A293" s="32" t="s">
        <v>3512</v>
      </c>
      <c r="B293" s="32" t="s">
        <v>1440</v>
      </c>
      <c r="C293" s="32"/>
      <c r="D293" s="32" t="s">
        <v>3514</v>
      </c>
      <c r="E293" s="103" t="s">
        <v>3515</v>
      </c>
      <c r="F293" s="34"/>
      <c r="G293" s="34"/>
      <c r="H293" s="114"/>
      <c r="I293" s="32"/>
      <c r="J293" s="32"/>
      <c r="K293" s="32"/>
      <c r="L293" s="114"/>
      <c r="M293" s="32"/>
      <c r="N293" s="32"/>
      <c r="O293" s="32"/>
      <c r="P293" s="40"/>
      <c r="Q293" s="36"/>
      <c r="R293" s="36"/>
      <c r="S293" s="36"/>
      <c r="T293" s="32"/>
      <c r="U293" s="67"/>
      <c r="V293" s="55"/>
      <c r="W293" s="62"/>
      <c r="X293" s="244"/>
      <c r="Y293" s="62"/>
      <c r="Z293" s="34"/>
      <c r="AA293" s="65"/>
      <c r="AB293" s="65"/>
      <c r="AC293" s="70"/>
      <c r="AD293" s="67"/>
      <c r="AE293" s="67"/>
      <c r="AF293" s="67"/>
      <c r="AG293" s="67"/>
      <c r="AH293" s="67"/>
      <c r="AI293" s="67"/>
      <c r="AJ293" s="67"/>
      <c r="AK293" s="67"/>
      <c r="AL293" s="67">
        <f t="shared" si="5"/>
        <v>0</v>
      </c>
      <c r="AM293" s="70"/>
      <c r="AN293" s="70"/>
      <c r="AO293" s="39"/>
      <c r="AP293" s="70"/>
      <c r="AQ293" s="34" t="s">
        <v>3520</v>
      </c>
      <c r="AR293" s="34" t="s">
        <v>229</v>
      </c>
      <c r="AS293" s="32"/>
      <c r="AT293" s="4"/>
      <c r="AU293" s="4"/>
      <c r="AV293" s="4"/>
      <c r="AW293" s="4"/>
      <c r="AX293" s="4"/>
      <c r="AY293" s="4"/>
      <c r="AZ293" s="4"/>
      <c r="BA293" s="4"/>
      <c r="BB293" s="4"/>
      <c r="BC293" s="4"/>
      <c r="BD293" s="4"/>
      <c r="BE293" s="4"/>
      <c r="BF293" s="4"/>
      <c r="BG293" s="4"/>
      <c r="BH293" s="4"/>
      <c r="BI293" s="4"/>
      <c r="BJ293" s="4"/>
      <c r="BK293" s="4"/>
      <c r="BL293" s="4"/>
      <c r="BM293" s="4"/>
    </row>
    <row r="294" spans="1:65">
      <c r="A294" s="32" t="s">
        <v>3521</v>
      </c>
      <c r="B294" s="32" t="s">
        <v>1440</v>
      </c>
      <c r="C294" s="32" t="s">
        <v>2123</v>
      </c>
      <c r="D294" s="109" t="s">
        <v>3522</v>
      </c>
      <c r="E294" s="117" t="s">
        <v>3523</v>
      </c>
      <c r="F294" s="34"/>
      <c r="G294" s="34"/>
      <c r="H294" s="114"/>
      <c r="I294" s="32"/>
      <c r="J294" s="32"/>
      <c r="K294" s="32"/>
      <c r="L294" s="114"/>
      <c r="M294" s="32"/>
      <c r="N294" s="32"/>
      <c r="O294" s="32"/>
      <c r="P294" s="82" t="s">
        <v>2133</v>
      </c>
      <c r="Q294" s="36"/>
      <c r="R294" s="36"/>
      <c r="S294" s="36"/>
      <c r="T294" s="32"/>
      <c r="U294" s="67"/>
      <c r="V294" s="55"/>
      <c r="W294" s="62"/>
      <c r="X294" s="244"/>
      <c r="Y294" s="62"/>
      <c r="Z294" s="34"/>
      <c r="AA294" s="65"/>
      <c r="AB294" s="65"/>
      <c r="AC294" s="70"/>
      <c r="AD294" s="67"/>
      <c r="AE294" s="67"/>
      <c r="AF294" s="67"/>
      <c r="AG294" s="67"/>
      <c r="AH294" s="67"/>
      <c r="AI294" s="67"/>
      <c r="AJ294" s="67"/>
      <c r="AK294" s="67"/>
      <c r="AL294" s="67">
        <f t="shared" si="5"/>
        <v>0</v>
      </c>
      <c r="AM294" s="70"/>
      <c r="AN294" s="70"/>
      <c r="AO294" s="39"/>
      <c r="AP294" s="70"/>
      <c r="AQ294" s="34" t="s">
        <v>3520</v>
      </c>
      <c r="AR294" s="34" t="s">
        <v>229</v>
      </c>
      <c r="AS294" s="32"/>
      <c r="AT294" s="4"/>
      <c r="AU294" s="4"/>
      <c r="AV294" s="4"/>
      <c r="AW294" s="4"/>
      <c r="AX294" s="4"/>
      <c r="AY294" s="4"/>
      <c r="AZ294" s="4"/>
      <c r="BA294" s="4"/>
      <c r="BB294" s="4"/>
      <c r="BC294" s="4"/>
      <c r="BD294" s="4"/>
      <c r="BE294" s="4"/>
      <c r="BF294" s="4"/>
      <c r="BG294" s="4"/>
      <c r="BH294" s="4"/>
      <c r="BI294" s="4"/>
      <c r="BJ294" s="4"/>
      <c r="BK294" s="4"/>
      <c r="BL294" s="4"/>
      <c r="BM294" s="4"/>
    </row>
    <row r="295" spans="1:65">
      <c r="A295" s="32" t="s">
        <v>3526</v>
      </c>
      <c r="B295" s="32" t="s">
        <v>1440</v>
      </c>
      <c r="C295" s="32"/>
      <c r="D295" s="32" t="s">
        <v>3514</v>
      </c>
      <c r="E295" s="103" t="s">
        <v>3527</v>
      </c>
      <c r="F295" s="34"/>
      <c r="G295" s="34"/>
      <c r="H295" s="114"/>
      <c r="I295" s="32"/>
      <c r="J295" s="32"/>
      <c r="K295" s="32"/>
      <c r="L295" s="114"/>
      <c r="M295" s="32"/>
      <c r="N295" s="32"/>
      <c r="O295" s="32"/>
      <c r="P295" s="40"/>
      <c r="Q295" s="36"/>
      <c r="R295" s="36"/>
      <c r="S295" s="36"/>
      <c r="T295" s="32"/>
      <c r="U295" s="67"/>
      <c r="V295" s="55"/>
      <c r="W295" s="62"/>
      <c r="X295" s="244"/>
      <c r="Y295" s="62"/>
      <c r="Z295" s="34"/>
      <c r="AA295" s="65"/>
      <c r="AB295" s="65"/>
      <c r="AC295" s="70"/>
      <c r="AD295" s="67"/>
      <c r="AE295" s="67"/>
      <c r="AF295" s="67"/>
      <c r="AG295" s="67"/>
      <c r="AH295" s="67"/>
      <c r="AI295" s="67"/>
      <c r="AJ295" s="67"/>
      <c r="AK295" s="67"/>
      <c r="AL295" s="67">
        <f t="shared" si="5"/>
        <v>0</v>
      </c>
      <c r="AM295" s="70"/>
      <c r="AN295" s="70"/>
      <c r="AO295" s="39"/>
      <c r="AP295" s="70"/>
      <c r="AQ295" s="34" t="s">
        <v>3520</v>
      </c>
      <c r="AR295" s="34" t="s">
        <v>229</v>
      </c>
      <c r="AS295" s="32"/>
      <c r="AT295" s="4"/>
      <c r="AU295" s="4"/>
      <c r="AV295" s="4"/>
      <c r="AW295" s="4"/>
      <c r="AX295" s="4"/>
      <c r="AY295" s="4"/>
      <c r="AZ295" s="4"/>
      <c r="BA295" s="4"/>
      <c r="BB295" s="4"/>
      <c r="BC295" s="4"/>
      <c r="BD295" s="4"/>
      <c r="BE295" s="4"/>
      <c r="BF295" s="4"/>
      <c r="BG295" s="4"/>
      <c r="BH295" s="4"/>
      <c r="BI295" s="4"/>
      <c r="BJ295" s="4"/>
      <c r="BK295" s="4"/>
      <c r="BL295" s="4"/>
      <c r="BM295" s="4"/>
    </row>
    <row r="296" spans="1:65">
      <c r="A296" s="32" t="s">
        <v>3528</v>
      </c>
      <c r="B296" s="32" t="s">
        <v>1440</v>
      </c>
      <c r="C296" s="32"/>
      <c r="D296" s="32" t="s">
        <v>3514</v>
      </c>
      <c r="E296" s="103" t="s">
        <v>3529</v>
      </c>
      <c r="F296" s="34"/>
      <c r="G296" s="34"/>
      <c r="H296" s="114"/>
      <c r="I296" s="32"/>
      <c r="J296" s="32"/>
      <c r="K296" s="32"/>
      <c r="L296" s="114"/>
      <c r="M296" s="32"/>
      <c r="N296" s="32"/>
      <c r="O296" s="32"/>
      <c r="P296" s="40"/>
      <c r="Q296" s="36"/>
      <c r="R296" s="36"/>
      <c r="S296" s="36"/>
      <c r="T296" s="32"/>
      <c r="U296" s="67"/>
      <c r="V296" s="55"/>
      <c r="W296" s="62"/>
      <c r="X296" s="244"/>
      <c r="Y296" s="62"/>
      <c r="Z296" s="34"/>
      <c r="AA296" s="65"/>
      <c r="AB296" s="65"/>
      <c r="AC296" s="70"/>
      <c r="AD296" s="67"/>
      <c r="AE296" s="67"/>
      <c r="AF296" s="67"/>
      <c r="AG296" s="67"/>
      <c r="AH296" s="67"/>
      <c r="AI296" s="67"/>
      <c r="AJ296" s="67"/>
      <c r="AK296" s="67"/>
      <c r="AL296" s="67">
        <f t="shared" si="5"/>
        <v>0</v>
      </c>
      <c r="AM296" s="70"/>
      <c r="AN296" s="70"/>
      <c r="AO296" s="39"/>
      <c r="AP296" s="70"/>
      <c r="AQ296" s="34" t="s">
        <v>3520</v>
      </c>
      <c r="AR296" s="34" t="s">
        <v>229</v>
      </c>
      <c r="AS296" s="32"/>
      <c r="AT296" s="4"/>
      <c r="AU296" s="4"/>
      <c r="AV296" s="4"/>
      <c r="AW296" s="4"/>
      <c r="AX296" s="4"/>
      <c r="AY296" s="4"/>
      <c r="AZ296" s="4"/>
      <c r="BA296" s="4"/>
      <c r="BB296" s="4"/>
      <c r="BC296" s="4"/>
      <c r="BD296" s="4"/>
      <c r="BE296" s="4"/>
      <c r="BF296" s="4"/>
      <c r="BG296" s="4"/>
      <c r="BH296" s="4"/>
      <c r="BI296" s="4"/>
      <c r="BJ296" s="4"/>
      <c r="BK296" s="4"/>
      <c r="BL296" s="4"/>
      <c r="BM296" s="4"/>
    </row>
    <row r="297" spans="1:65">
      <c r="A297" s="32" t="s">
        <v>3530</v>
      </c>
      <c r="B297" s="32" t="s">
        <v>1440</v>
      </c>
      <c r="C297" s="32"/>
      <c r="D297" s="32" t="s">
        <v>3514</v>
      </c>
      <c r="E297" s="103" t="s">
        <v>3531</v>
      </c>
      <c r="F297" s="34"/>
      <c r="G297" s="34"/>
      <c r="H297" s="114"/>
      <c r="I297" s="32"/>
      <c r="J297" s="32"/>
      <c r="K297" s="32"/>
      <c r="L297" s="114"/>
      <c r="M297" s="32"/>
      <c r="N297" s="32"/>
      <c r="O297" s="32"/>
      <c r="P297" s="40"/>
      <c r="Q297" s="36"/>
      <c r="R297" s="36"/>
      <c r="S297" s="36"/>
      <c r="T297" s="32"/>
      <c r="U297" s="67"/>
      <c r="V297" s="55"/>
      <c r="W297" s="62"/>
      <c r="X297" s="244"/>
      <c r="Y297" s="62"/>
      <c r="Z297" s="34"/>
      <c r="AA297" s="65"/>
      <c r="AB297" s="65"/>
      <c r="AC297" s="70"/>
      <c r="AD297" s="67"/>
      <c r="AE297" s="67"/>
      <c r="AF297" s="67"/>
      <c r="AG297" s="67"/>
      <c r="AH297" s="67"/>
      <c r="AI297" s="67"/>
      <c r="AJ297" s="67"/>
      <c r="AK297" s="67"/>
      <c r="AL297" s="67">
        <f t="shared" si="5"/>
        <v>0</v>
      </c>
      <c r="AM297" s="70"/>
      <c r="AN297" s="70"/>
      <c r="AO297" s="39"/>
      <c r="AP297" s="70"/>
      <c r="AQ297" s="34" t="s">
        <v>3520</v>
      </c>
      <c r="AR297" s="34" t="s">
        <v>229</v>
      </c>
      <c r="AS297" s="32"/>
      <c r="AT297" s="4"/>
      <c r="AU297" s="4"/>
      <c r="AV297" s="4"/>
      <c r="AW297" s="4"/>
      <c r="AX297" s="4"/>
      <c r="AY297" s="4"/>
      <c r="AZ297" s="4"/>
      <c r="BA297" s="4"/>
      <c r="BB297" s="4"/>
      <c r="BC297" s="4"/>
      <c r="BD297" s="4"/>
      <c r="BE297" s="4"/>
      <c r="BF297" s="4"/>
      <c r="BG297" s="4"/>
      <c r="BH297" s="4"/>
      <c r="BI297" s="4"/>
      <c r="BJ297" s="4"/>
      <c r="BK297" s="4"/>
      <c r="BL297" s="4"/>
      <c r="BM297" s="4"/>
    </row>
    <row r="298" spans="1:65">
      <c r="A298" s="32" t="s">
        <v>3532</v>
      </c>
      <c r="B298" s="32" t="s">
        <v>1440</v>
      </c>
      <c r="C298" s="32"/>
      <c r="D298" s="32" t="s">
        <v>3514</v>
      </c>
      <c r="E298" s="103" t="s">
        <v>3533</v>
      </c>
      <c r="F298" s="34"/>
      <c r="G298" s="34"/>
      <c r="H298" s="114"/>
      <c r="I298" s="32"/>
      <c r="J298" s="32"/>
      <c r="K298" s="32"/>
      <c r="L298" s="114"/>
      <c r="M298" s="32"/>
      <c r="N298" s="32"/>
      <c r="O298" s="32"/>
      <c r="P298" s="40"/>
      <c r="Q298" s="36"/>
      <c r="R298" s="36"/>
      <c r="S298" s="36"/>
      <c r="T298" s="32"/>
      <c r="U298" s="67"/>
      <c r="V298" s="55"/>
      <c r="W298" s="62"/>
      <c r="X298" s="244"/>
      <c r="Y298" s="62"/>
      <c r="Z298" s="34"/>
      <c r="AA298" s="65"/>
      <c r="AB298" s="65"/>
      <c r="AC298" s="70"/>
      <c r="AD298" s="67"/>
      <c r="AE298" s="67"/>
      <c r="AF298" s="67"/>
      <c r="AG298" s="67"/>
      <c r="AH298" s="67"/>
      <c r="AI298" s="67"/>
      <c r="AJ298" s="67"/>
      <c r="AK298" s="67"/>
      <c r="AL298" s="67">
        <f t="shared" si="5"/>
        <v>0</v>
      </c>
      <c r="AM298" s="70"/>
      <c r="AN298" s="70"/>
      <c r="AO298" s="39"/>
      <c r="AP298" s="70"/>
      <c r="AQ298" s="34" t="s">
        <v>3520</v>
      </c>
      <c r="AR298" s="34" t="s">
        <v>229</v>
      </c>
      <c r="AS298" s="32"/>
      <c r="AT298" s="4"/>
      <c r="AU298" s="4"/>
      <c r="AV298" s="4"/>
      <c r="AW298" s="4"/>
      <c r="AX298" s="4"/>
      <c r="AY298" s="4"/>
      <c r="AZ298" s="4"/>
      <c r="BA298" s="4"/>
      <c r="BB298" s="4"/>
      <c r="BC298" s="4"/>
      <c r="BD298" s="4"/>
      <c r="BE298" s="4"/>
      <c r="BF298" s="4"/>
      <c r="BG298" s="4"/>
      <c r="BH298" s="4"/>
      <c r="BI298" s="4"/>
      <c r="BJ298" s="4"/>
      <c r="BK298" s="4"/>
      <c r="BL298" s="4"/>
      <c r="BM298" s="4"/>
    </row>
    <row r="299" spans="1:65">
      <c r="A299" s="32" t="s">
        <v>3534</v>
      </c>
      <c r="B299" s="32" t="s">
        <v>1440</v>
      </c>
      <c r="C299" s="32"/>
      <c r="D299" s="32" t="s">
        <v>3514</v>
      </c>
      <c r="E299" s="103" t="s">
        <v>3535</v>
      </c>
      <c r="F299" s="34"/>
      <c r="G299" s="34"/>
      <c r="H299" s="114"/>
      <c r="I299" s="32"/>
      <c r="J299" s="32"/>
      <c r="K299" s="32"/>
      <c r="L299" s="114"/>
      <c r="M299" s="32"/>
      <c r="N299" s="32"/>
      <c r="O299" s="32"/>
      <c r="P299" s="40"/>
      <c r="Q299" s="36"/>
      <c r="R299" s="36"/>
      <c r="S299" s="36"/>
      <c r="T299" s="32"/>
      <c r="U299" s="67"/>
      <c r="V299" s="55"/>
      <c r="W299" s="62"/>
      <c r="X299" s="244"/>
      <c r="Y299" s="62"/>
      <c r="Z299" s="34"/>
      <c r="AA299" s="65"/>
      <c r="AB299" s="65"/>
      <c r="AC299" s="70"/>
      <c r="AD299" s="67"/>
      <c r="AE299" s="67"/>
      <c r="AF299" s="67"/>
      <c r="AG299" s="67"/>
      <c r="AH299" s="67"/>
      <c r="AI299" s="67"/>
      <c r="AJ299" s="67"/>
      <c r="AK299" s="67"/>
      <c r="AL299" s="67">
        <f t="shared" si="5"/>
        <v>0</v>
      </c>
      <c r="AM299" s="70"/>
      <c r="AN299" s="70"/>
      <c r="AO299" s="39"/>
      <c r="AP299" s="70"/>
      <c r="AQ299" s="34" t="s">
        <v>3520</v>
      </c>
      <c r="AR299" s="34" t="s">
        <v>229</v>
      </c>
      <c r="AS299" s="32"/>
      <c r="AT299" s="4"/>
      <c r="AU299" s="4"/>
      <c r="AV299" s="4"/>
      <c r="AW299" s="4"/>
      <c r="AX299" s="4"/>
      <c r="AY299" s="4"/>
      <c r="AZ299" s="4"/>
      <c r="BA299" s="4"/>
      <c r="BB299" s="4"/>
      <c r="BC299" s="4"/>
      <c r="BD299" s="4"/>
      <c r="BE299" s="4"/>
      <c r="BF299" s="4"/>
      <c r="BG299" s="4"/>
      <c r="BH299" s="4"/>
      <c r="BI299" s="4"/>
      <c r="BJ299" s="4"/>
      <c r="BK299" s="4"/>
      <c r="BL299" s="4"/>
      <c r="BM299" s="4"/>
    </row>
    <row r="300" spans="1:65">
      <c r="A300" s="32" t="s">
        <v>3536</v>
      </c>
      <c r="B300" s="32" t="s">
        <v>1440</v>
      </c>
      <c r="C300" s="32"/>
      <c r="D300" s="32" t="s">
        <v>3514</v>
      </c>
      <c r="E300" s="103" t="s">
        <v>3537</v>
      </c>
      <c r="F300" s="34"/>
      <c r="G300" s="34"/>
      <c r="H300" s="114"/>
      <c r="I300" s="32"/>
      <c r="J300" s="32"/>
      <c r="K300" s="32"/>
      <c r="L300" s="114"/>
      <c r="M300" s="32"/>
      <c r="N300" s="32"/>
      <c r="O300" s="32"/>
      <c r="P300" s="40"/>
      <c r="Q300" s="36"/>
      <c r="R300" s="36"/>
      <c r="S300" s="36"/>
      <c r="T300" s="32"/>
      <c r="U300" s="67"/>
      <c r="V300" s="55"/>
      <c r="W300" s="62"/>
      <c r="X300" s="244"/>
      <c r="Y300" s="62"/>
      <c r="Z300" s="34"/>
      <c r="AA300" s="65"/>
      <c r="AB300" s="65"/>
      <c r="AC300" s="70"/>
      <c r="AD300" s="67"/>
      <c r="AE300" s="67"/>
      <c r="AF300" s="67"/>
      <c r="AG300" s="67"/>
      <c r="AH300" s="67"/>
      <c r="AI300" s="67"/>
      <c r="AJ300" s="67"/>
      <c r="AK300" s="67"/>
      <c r="AL300" s="67">
        <f t="shared" si="5"/>
        <v>0</v>
      </c>
      <c r="AM300" s="70"/>
      <c r="AN300" s="70"/>
      <c r="AO300" s="39"/>
      <c r="AP300" s="70"/>
      <c r="AQ300" s="34" t="s">
        <v>3520</v>
      </c>
      <c r="AR300" s="34" t="s">
        <v>229</v>
      </c>
      <c r="AS300" s="32"/>
      <c r="AT300" s="4"/>
      <c r="AU300" s="4"/>
      <c r="AV300" s="4"/>
      <c r="AW300" s="4"/>
      <c r="AX300" s="4"/>
      <c r="AY300" s="4"/>
      <c r="AZ300" s="4"/>
      <c r="BA300" s="4"/>
      <c r="BB300" s="4"/>
      <c r="BC300" s="4"/>
      <c r="BD300" s="4"/>
      <c r="BE300" s="4"/>
      <c r="BF300" s="4"/>
      <c r="BG300" s="4"/>
      <c r="BH300" s="4"/>
      <c r="BI300" s="4"/>
      <c r="BJ300" s="4"/>
      <c r="BK300" s="4"/>
      <c r="BL300" s="4"/>
      <c r="BM300" s="4"/>
    </row>
    <row r="301" spans="1:65">
      <c r="A301" s="32" t="s">
        <v>3538</v>
      </c>
      <c r="B301" s="32" t="s">
        <v>20</v>
      </c>
      <c r="C301" s="32" t="s">
        <v>937</v>
      </c>
      <c r="D301" s="32" t="s">
        <v>3539</v>
      </c>
      <c r="E301" s="103" t="s">
        <v>3540</v>
      </c>
      <c r="F301" s="34" t="s">
        <v>123</v>
      </c>
      <c r="G301" s="34">
        <v>900959051</v>
      </c>
      <c r="H301" s="114"/>
      <c r="I301" s="32"/>
      <c r="J301" s="32"/>
      <c r="K301" s="32"/>
      <c r="L301" s="114"/>
      <c r="M301" s="32"/>
      <c r="N301" s="32"/>
      <c r="O301" s="32"/>
      <c r="P301" s="40" t="s">
        <v>3541</v>
      </c>
      <c r="Q301" s="36">
        <v>43465</v>
      </c>
      <c r="R301" s="53">
        <v>43535</v>
      </c>
      <c r="S301" s="53">
        <v>43840</v>
      </c>
      <c r="T301" s="32">
        <v>300</v>
      </c>
      <c r="U301" s="67">
        <v>713280000</v>
      </c>
      <c r="V301" s="55"/>
      <c r="W301" s="62">
        <v>686</v>
      </c>
      <c r="X301" s="36">
        <v>43465</v>
      </c>
      <c r="Y301" s="62">
        <v>708</v>
      </c>
      <c r="Z301" s="34" t="s">
        <v>3542</v>
      </c>
      <c r="AA301" s="65">
        <v>1537</v>
      </c>
      <c r="AB301" s="65" t="s">
        <v>3543</v>
      </c>
      <c r="AC301" s="70"/>
      <c r="AD301" s="67"/>
      <c r="AE301" s="67"/>
      <c r="AF301" s="67"/>
      <c r="AG301" s="67"/>
      <c r="AH301" s="67"/>
      <c r="AI301" s="67"/>
      <c r="AJ301" s="67"/>
      <c r="AK301" s="67"/>
      <c r="AL301" s="67">
        <f t="shared" si="5"/>
        <v>713280000</v>
      </c>
      <c r="AM301" s="70" t="s">
        <v>3247</v>
      </c>
      <c r="AN301" s="71" t="s">
        <v>156</v>
      </c>
      <c r="AO301" s="39"/>
      <c r="AP301" s="70"/>
      <c r="AQ301" s="207" t="s">
        <v>228</v>
      </c>
      <c r="AR301" s="34" t="s">
        <v>229</v>
      </c>
      <c r="AS301" s="32"/>
      <c r="AT301" s="4"/>
      <c r="AU301" s="4"/>
      <c r="AV301" s="4"/>
      <c r="AW301" s="4"/>
      <c r="AX301" s="4"/>
      <c r="AY301" s="4"/>
      <c r="AZ301" s="4"/>
      <c r="BA301" s="4"/>
      <c r="BB301" s="4"/>
      <c r="BC301" s="4"/>
      <c r="BD301" s="4"/>
      <c r="BE301" s="4"/>
      <c r="BF301" s="4"/>
      <c r="BG301" s="4"/>
      <c r="BH301" s="4"/>
      <c r="BI301" s="4"/>
      <c r="BJ301" s="4"/>
      <c r="BK301" s="4"/>
      <c r="BL301" s="4"/>
      <c r="BM301" s="4"/>
    </row>
    <row r="302" spans="1:65">
      <c r="A302" s="4"/>
      <c r="B302" s="4"/>
      <c r="C302" s="4"/>
      <c r="D302" s="4"/>
      <c r="E302" s="4"/>
      <c r="F302" s="4"/>
      <c r="G302" s="4"/>
      <c r="H302" s="4"/>
      <c r="I302" s="4"/>
      <c r="J302" s="4"/>
      <c r="K302" s="4"/>
      <c r="L302" s="4"/>
      <c r="M302" s="5"/>
      <c r="N302" s="5"/>
      <c r="O302" s="5"/>
      <c r="P302" s="7"/>
      <c r="Q302" s="8"/>
      <c r="R302" s="8"/>
      <c r="S302" s="8"/>
      <c r="T302" s="4"/>
      <c r="U302" s="4"/>
      <c r="V302" s="4"/>
      <c r="W302" s="4"/>
      <c r="X302" s="8"/>
      <c r="Y302" s="4"/>
      <c r="Z302" s="4"/>
      <c r="AA302" s="4"/>
      <c r="AB302" s="4"/>
      <c r="AC302" s="5"/>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row>
    <row r="303" spans="1:65">
      <c r="A303" s="4"/>
      <c r="B303" s="4"/>
      <c r="C303" s="4"/>
      <c r="D303" s="4"/>
      <c r="E303" s="4"/>
      <c r="F303" s="4"/>
      <c r="G303" s="4"/>
      <c r="H303" s="4"/>
      <c r="I303" s="4"/>
      <c r="J303" s="4"/>
      <c r="K303" s="4"/>
      <c r="L303" s="4"/>
      <c r="M303" s="5"/>
      <c r="N303" s="5"/>
      <c r="O303" s="5"/>
      <c r="P303" s="7"/>
      <c r="Q303" s="8"/>
      <c r="R303" s="8"/>
      <c r="S303" s="8"/>
      <c r="T303" s="4"/>
      <c r="U303" s="4"/>
      <c r="V303" s="4"/>
      <c r="W303" s="4"/>
      <c r="X303" s="8"/>
      <c r="Y303" s="4"/>
      <c r="Z303" s="4"/>
      <c r="AA303" s="4"/>
      <c r="AB303" s="4"/>
      <c r="AC303" s="5"/>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row>
    <row r="304" spans="1:65">
      <c r="A304" s="4"/>
      <c r="B304" s="4"/>
      <c r="C304" s="4"/>
      <c r="D304" s="4"/>
      <c r="E304" s="4"/>
      <c r="F304" s="4"/>
      <c r="G304" s="4"/>
      <c r="H304" s="4"/>
      <c r="I304" s="4"/>
      <c r="J304" s="4"/>
      <c r="K304" s="4"/>
      <c r="L304" s="4"/>
      <c r="M304" s="5"/>
      <c r="N304" s="5"/>
      <c r="O304" s="5"/>
      <c r="P304" s="7"/>
      <c r="Q304" s="8"/>
      <c r="R304" s="8"/>
      <c r="S304" s="8"/>
      <c r="T304" s="4"/>
      <c r="U304" s="4"/>
      <c r="V304" s="4"/>
      <c r="W304" s="4"/>
      <c r="X304" s="8"/>
      <c r="Y304" s="4"/>
      <c r="Z304" s="4"/>
      <c r="AA304" s="4"/>
      <c r="AB304" s="4"/>
      <c r="AC304" s="5"/>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row>
    <row r="305" spans="1:65">
      <c r="A305" s="4"/>
      <c r="B305" s="4"/>
      <c r="C305" s="4"/>
      <c r="D305" s="4"/>
      <c r="E305" s="4"/>
      <c r="F305" s="4"/>
      <c r="G305" s="4"/>
      <c r="H305" s="4"/>
      <c r="I305" s="4"/>
      <c r="J305" s="4"/>
      <c r="K305" s="4"/>
      <c r="L305" s="4"/>
      <c r="M305" s="5"/>
      <c r="N305" s="5"/>
      <c r="O305" s="5"/>
      <c r="P305" s="7"/>
      <c r="Q305" s="8"/>
      <c r="R305" s="8"/>
      <c r="S305" s="8"/>
      <c r="T305" s="4"/>
      <c r="U305" s="4"/>
      <c r="V305" s="4"/>
      <c r="W305" s="4"/>
      <c r="X305" s="8"/>
      <c r="Y305" s="4"/>
      <c r="Z305" s="4"/>
      <c r="AA305" s="4"/>
      <c r="AB305" s="4"/>
      <c r="AC305" s="5"/>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row>
    <row r="306" spans="1:65">
      <c r="A306" s="4"/>
      <c r="B306" s="4"/>
      <c r="C306" s="4"/>
      <c r="D306" s="4"/>
      <c r="E306" s="4"/>
      <c r="F306" s="4"/>
      <c r="G306" s="4"/>
      <c r="H306" s="4"/>
      <c r="I306" s="4"/>
      <c r="J306" s="4"/>
      <c r="K306" s="4"/>
      <c r="L306" s="4"/>
      <c r="M306" s="5"/>
      <c r="N306" s="5"/>
      <c r="O306" s="5"/>
      <c r="P306" s="7"/>
      <c r="Q306" s="8"/>
      <c r="R306" s="8"/>
      <c r="S306" s="8"/>
      <c r="T306" s="4"/>
      <c r="U306" s="4"/>
      <c r="V306" s="4"/>
      <c r="W306" s="4"/>
      <c r="X306" s="8"/>
      <c r="Y306" s="4"/>
      <c r="Z306" s="4"/>
      <c r="AA306" s="4"/>
      <c r="AB306" s="4"/>
      <c r="AC306" s="5"/>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row>
    <row r="307" spans="1:65">
      <c r="A307" s="4"/>
      <c r="B307" s="4"/>
      <c r="C307" s="4"/>
      <c r="D307" s="4"/>
      <c r="E307" s="4"/>
      <c r="F307" s="4"/>
      <c r="G307" s="4"/>
      <c r="H307" s="4"/>
      <c r="I307" s="4"/>
      <c r="J307" s="4"/>
      <c r="K307" s="4"/>
      <c r="L307" s="4"/>
      <c r="M307" s="5"/>
      <c r="N307" s="5"/>
      <c r="O307" s="5"/>
      <c r="P307" s="7"/>
      <c r="Q307" s="8"/>
      <c r="R307" s="8"/>
      <c r="S307" s="8"/>
      <c r="T307" s="4"/>
      <c r="U307" s="4"/>
      <c r="V307" s="4"/>
      <c r="W307" s="4"/>
      <c r="X307" s="8"/>
      <c r="Y307" s="4"/>
      <c r="Z307" s="4"/>
      <c r="AA307" s="4"/>
      <c r="AB307" s="4"/>
      <c r="AC307" s="5"/>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row>
    <row r="308" spans="1:65">
      <c r="A308" s="4"/>
      <c r="B308" s="4"/>
      <c r="C308" s="4"/>
      <c r="D308" s="4"/>
      <c r="E308" s="4"/>
      <c r="F308" s="4"/>
      <c r="G308" s="4"/>
      <c r="H308" s="4"/>
      <c r="I308" s="4"/>
      <c r="J308" s="4"/>
      <c r="K308" s="4"/>
      <c r="L308" s="4"/>
      <c r="M308" s="5"/>
      <c r="N308" s="5"/>
      <c r="O308" s="5"/>
      <c r="P308" s="7"/>
      <c r="Q308" s="8"/>
      <c r="R308" s="8"/>
      <c r="S308" s="8"/>
      <c r="T308" s="4"/>
      <c r="U308" s="4"/>
      <c r="V308" s="4"/>
      <c r="W308" s="4"/>
      <c r="X308" s="8"/>
      <c r="Y308" s="4"/>
      <c r="Z308" s="4"/>
      <c r="AA308" s="4"/>
      <c r="AB308" s="4"/>
      <c r="AC308" s="5"/>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row>
    <row r="309" spans="1:65">
      <c r="A309" s="4"/>
      <c r="B309" s="4"/>
      <c r="C309" s="4"/>
      <c r="D309" s="4"/>
      <c r="E309" s="4"/>
      <c r="F309" s="4"/>
      <c r="G309" s="4"/>
      <c r="H309" s="4"/>
      <c r="I309" s="4"/>
      <c r="J309" s="4"/>
      <c r="K309" s="4"/>
      <c r="L309" s="4"/>
      <c r="M309" s="5"/>
      <c r="N309" s="5"/>
      <c r="O309" s="5"/>
      <c r="P309" s="7"/>
      <c r="Q309" s="8"/>
      <c r="R309" s="8"/>
      <c r="S309" s="8"/>
      <c r="T309" s="4"/>
      <c r="U309" s="4"/>
      <c r="V309" s="4"/>
      <c r="W309" s="4"/>
      <c r="X309" s="8"/>
      <c r="Y309" s="4"/>
      <c r="Z309" s="4"/>
      <c r="AA309" s="4"/>
      <c r="AB309" s="4"/>
      <c r="AC309" s="5"/>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row>
    <row r="310" spans="1:65">
      <c r="A310" s="4"/>
      <c r="B310" s="4"/>
      <c r="C310" s="4"/>
      <c r="D310" s="4"/>
      <c r="E310" s="4"/>
      <c r="F310" s="4"/>
      <c r="G310" s="4"/>
      <c r="H310" s="4"/>
      <c r="I310" s="4"/>
      <c r="J310" s="4"/>
      <c r="K310" s="4"/>
      <c r="L310" s="4"/>
      <c r="M310" s="5"/>
      <c r="N310" s="5"/>
      <c r="O310" s="5"/>
      <c r="P310" s="7"/>
      <c r="Q310" s="8"/>
      <c r="R310" s="8"/>
      <c r="S310" s="8"/>
      <c r="T310" s="4"/>
      <c r="U310" s="4"/>
      <c r="V310" s="4"/>
      <c r="W310" s="4"/>
      <c r="X310" s="8"/>
      <c r="Y310" s="4"/>
      <c r="Z310" s="4"/>
      <c r="AA310" s="4"/>
      <c r="AB310" s="4"/>
      <c r="AC310" s="5"/>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row>
    <row r="311" spans="1:65">
      <c r="A311" s="4"/>
      <c r="B311" s="4"/>
      <c r="C311" s="4"/>
      <c r="D311" s="4"/>
      <c r="E311" s="4"/>
      <c r="F311" s="4"/>
      <c r="G311" s="4"/>
      <c r="H311" s="4"/>
      <c r="I311" s="4"/>
      <c r="J311" s="4"/>
      <c r="K311" s="4"/>
      <c r="L311" s="4"/>
      <c r="M311" s="5"/>
      <c r="N311" s="5"/>
      <c r="O311" s="5"/>
      <c r="P311" s="7"/>
      <c r="Q311" s="8"/>
      <c r="R311" s="8"/>
      <c r="S311" s="8"/>
      <c r="T311" s="4"/>
      <c r="U311" s="4"/>
      <c r="V311" s="4"/>
      <c r="W311" s="4"/>
      <c r="X311" s="8"/>
      <c r="Y311" s="4"/>
      <c r="Z311" s="4"/>
      <c r="AA311" s="4"/>
      <c r="AB311" s="4"/>
      <c r="AC311" s="5"/>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row>
    <row r="312" spans="1:65">
      <c r="A312" s="4"/>
      <c r="B312" s="4"/>
      <c r="C312" s="4"/>
      <c r="D312" s="4"/>
      <c r="E312" s="4"/>
      <c r="F312" s="4"/>
      <c r="G312" s="4"/>
      <c r="H312" s="4"/>
      <c r="I312" s="4"/>
      <c r="J312" s="4"/>
      <c r="K312" s="4"/>
      <c r="L312" s="4"/>
      <c r="M312" s="5"/>
      <c r="N312" s="5"/>
      <c r="O312" s="5"/>
      <c r="P312" s="7"/>
      <c r="Q312" s="8"/>
      <c r="R312" s="8"/>
      <c r="S312" s="8"/>
      <c r="T312" s="4"/>
      <c r="U312" s="4"/>
      <c r="V312" s="4"/>
      <c r="W312" s="4"/>
      <c r="X312" s="8"/>
      <c r="Y312" s="4"/>
      <c r="Z312" s="4"/>
      <c r="AA312" s="4"/>
      <c r="AB312" s="4"/>
      <c r="AC312" s="5"/>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row>
    <row r="313" spans="1:65">
      <c r="A313" s="4"/>
      <c r="B313" s="4"/>
      <c r="C313" s="4"/>
      <c r="D313" s="4"/>
      <c r="E313" s="4"/>
      <c r="F313" s="4"/>
      <c r="G313" s="4"/>
      <c r="H313" s="4"/>
      <c r="I313" s="4"/>
      <c r="J313" s="4"/>
      <c r="K313" s="4"/>
      <c r="L313" s="4"/>
      <c r="M313" s="5"/>
      <c r="N313" s="5"/>
      <c r="O313" s="5"/>
      <c r="P313" s="7"/>
      <c r="Q313" s="8"/>
      <c r="R313" s="8"/>
      <c r="S313" s="8"/>
      <c r="T313" s="4"/>
      <c r="U313" s="4"/>
      <c r="V313" s="4"/>
      <c r="W313" s="4"/>
      <c r="X313" s="8"/>
      <c r="Y313" s="4"/>
      <c r="Z313" s="4"/>
      <c r="AA313" s="4"/>
      <c r="AB313" s="4"/>
      <c r="AC313" s="5"/>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row>
    <row r="314" spans="1:65">
      <c r="A314" s="4"/>
      <c r="B314" s="4"/>
      <c r="C314" s="4"/>
      <c r="D314" s="4"/>
      <c r="E314" s="4"/>
      <c r="F314" s="4"/>
      <c r="G314" s="4"/>
      <c r="H314" s="4"/>
      <c r="I314" s="4"/>
      <c r="J314" s="4"/>
      <c r="K314" s="4"/>
      <c r="L314" s="4"/>
      <c r="M314" s="5"/>
      <c r="N314" s="5"/>
      <c r="O314" s="5"/>
      <c r="P314" s="7"/>
      <c r="Q314" s="8"/>
      <c r="R314" s="8"/>
      <c r="S314" s="8"/>
      <c r="T314" s="4"/>
      <c r="U314" s="4"/>
      <c r="V314" s="4"/>
      <c r="W314" s="4"/>
      <c r="X314" s="8"/>
      <c r="Y314" s="4"/>
      <c r="Z314" s="4"/>
      <c r="AA314" s="4"/>
      <c r="AB314" s="4"/>
      <c r="AC314" s="5"/>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row>
    <row r="315" spans="1:65">
      <c r="A315" s="4"/>
      <c r="B315" s="4"/>
      <c r="C315" s="4"/>
      <c r="D315" s="4"/>
      <c r="E315" s="4"/>
      <c r="F315" s="4"/>
      <c r="G315" s="4"/>
      <c r="H315" s="4"/>
      <c r="I315" s="4"/>
      <c r="J315" s="4"/>
      <c r="K315" s="4"/>
      <c r="L315" s="4"/>
      <c r="M315" s="5"/>
      <c r="N315" s="5"/>
      <c r="O315" s="5"/>
      <c r="P315" s="7"/>
      <c r="Q315" s="8"/>
      <c r="R315" s="8"/>
      <c r="S315" s="8"/>
      <c r="T315" s="4"/>
      <c r="U315" s="4"/>
      <c r="V315" s="4"/>
      <c r="W315" s="4"/>
      <c r="X315" s="8"/>
      <c r="Y315" s="4"/>
      <c r="Z315" s="4"/>
      <c r="AA315" s="4"/>
      <c r="AB315" s="4"/>
      <c r="AC315" s="5"/>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row>
    <row r="316" spans="1:65">
      <c r="A316" s="4"/>
      <c r="B316" s="4"/>
      <c r="C316" s="4"/>
      <c r="D316" s="4"/>
      <c r="E316" s="4"/>
      <c r="F316" s="4"/>
      <c r="G316" s="4"/>
      <c r="H316" s="4"/>
      <c r="I316" s="4"/>
      <c r="J316" s="4"/>
      <c r="K316" s="4"/>
      <c r="L316" s="4"/>
      <c r="M316" s="5"/>
      <c r="N316" s="5"/>
      <c r="O316" s="5"/>
      <c r="P316" s="7"/>
      <c r="Q316" s="8"/>
      <c r="R316" s="8"/>
      <c r="S316" s="8"/>
      <c r="T316" s="4"/>
      <c r="U316" s="4"/>
      <c r="V316" s="4"/>
      <c r="W316" s="4"/>
      <c r="X316" s="8"/>
      <c r="Y316" s="4"/>
      <c r="Z316" s="4"/>
      <c r="AA316" s="4"/>
      <c r="AB316" s="4"/>
      <c r="AC316" s="5"/>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row>
    <row r="317" spans="1:65">
      <c r="A317" s="4"/>
      <c r="B317" s="4"/>
      <c r="C317" s="4"/>
      <c r="D317" s="4"/>
      <c r="E317" s="4"/>
      <c r="F317" s="4"/>
      <c r="G317" s="4"/>
      <c r="H317" s="4"/>
      <c r="I317" s="4"/>
      <c r="J317" s="4"/>
      <c r="K317" s="4"/>
      <c r="L317" s="4"/>
      <c r="M317" s="5"/>
      <c r="N317" s="5"/>
      <c r="O317" s="5"/>
      <c r="P317" s="7"/>
      <c r="Q317" s="8"/>
      <c r="R317" s="8"/>
      <c r="S317" s="8"/>
      <c r="T317" s="4"/>
      <c r="U317" s="4"/>
      <c r="V317" s="4"/>
      <c r="W317" s="4"/>
      <c r="X317" s="8"/>
      <c r="Y317" s="4"/>
      <c r="Z317" s="4"/>
      <c r="AA317" s="4"/>
      <c r="AB317" s="4"/>
      <c r="AC317" s="5"/>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row>
    <row r="318" spans="1:65">
      <c r="A318" s="4"/>
      <c r="B318" s="4"/>
      <c r="C318" s="4"/>
      <c r="D318" s="4"/>
      <c r="E318" s="4"/>
      <c r="F318" s="4"/>
      <c r="G318" s="4"/>
      <c r="H318" s="4"/>
      <c r="I318" s="4"/>
      <c r="J318" s="4"/>
      <c r="K318" s="4"/>
      <c r="L318" s="4"/>
      <c r="M318" s="5"/>
      <c r="N318" s="5"/>
      <c r="O318" s="5"/>
      <c r="P318" s="7"/>
      <c r="Q318" s="8"/>
      <c r="R318" s="8"/>
      <c r="S318" s="8"/>
      <c r="T318" s="4"/>
      <c r="U318" s="4"/>
      <c r="V318" s="4"/>
      <c r="W318" s="4"/>
      <c r="X318" s="8"/>
      <c r="Y318" s="4"/>
      <c r="Z318" s="4"/>
      <c r="AA318" s="4"/>
      <c r="AB318" s="4"/>
      <c r="AC318" s="5"/>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row>
    <row r="319" spans="1:65">
      <c r="A319" s="4"/>
      <c r="B319" s="4"/>
      <c r="C319" s="4"/>
      <c r="D319" s="4"/>
      <c r="E319" s="4"/>
      <c r="F319" s="4"/>
      <c r="G319" s="4"/>
      <c r="H319" s="4"/>
      <c r="I319" s="4"/>
      <c r="J319" s="4"/>
      <c r="K319" s="4"/>
      <c r="L319" s="4"/>
      <c r="M319" s="5"/>
      <c r="N319" s="5"/>
      <c r="O319" s="5"/>
      <c r="P319" s="7"/>
      <c r="Q319" s="8"/>
      <c r="R319" s="8"/>
      <c r="S319" s="8"/>
      <c r="T319" s="4"/>
      <c r="U319" s="4"/>
      <c r="V319" s="4"/>
      <c r="W319" s="4"/>
      <c r="X319" s="8"/>
      <c r="Y319" s="4"/>
      <c r="Z319" s="4"/>
      <c r="AA319" s="4"/>
      <c r="AB319" s="4"/>
      <c r="AC319" s="5"/>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row>
    <row r="320" spans="1:65">
      <c r="A320" s="4"/>
      <c r="B320" s="4"/>
      <c r="C320" s="4"/>
      <c r="D320" s="4"/>
      <c r="E320" s="4"/>
      <c r="F320" s="4"/>
      <c r="G320" s="4"/>
      <c r="H320" s="4"/>
      <c r="I320" s="4"/>
      <c r="J320" s="4"/>
      <c r="K320" s="4"/>
      <c r="L320" s="4"/>
      <c r="M320" s="5"/>
      <c r="N320" s="5"/>
      <c r="O320" s="5"/>
      <c r="P320" s="7"/>
      <c r="Q320" s="8"/>
      <c r="R320" s="8"/>
      <c r="S320" s="8"/>
      <c r="T320" s="4"/>
      <c r="U320" s="4"/>
      <c r="V320" s="4"/>
      <c r="W320" s="4"/>
      <c r="X320" s="8"/>
      <c r="Y320" s="4"/>
      <c r="Z320" s="4"/>
      <c r="AA320" s="4"/>
      <c r="AB320" s="4"/>
      <c r="AC320" s="5"/>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row>
    <row r="321" spans="1:65">
      <c r="A321" s="4"/>
      <c r="B321" s="4"/>
      <c r="C321" s="4"/>
      <c r="D321" s="4"/>
      <c r="E321" s="4"/>
      <c r="F321" s="4"/>
      <c r="G321" s="4"/>
      <c r="H321" s="4"/>
      <c r="I321" s="4"/>
      <c r="J321" s="4"/>
      <c r="K321" s="4"/>
      <c r="L321" s="4"/>
      <c r="M321" s="5"/>
      <c r="N321" s="5"/>
      <c r="O321" s="5"/>
      <c r="P321" s="7"/>
      <c r="Q321" s="8"/>
      <c r="R321" s="8"/>
      <c r="S321" s="8"/>
      <c r="T321" s="4"/>
      <c r="U321" s="4"/>
      <c r="V321" s="4"/>
      <c r="W321" s="4"/>
      <c r="X321" s="8"/>
      <c r="Y321" s="4"/>
      <c r="Z321" s="4"/>
      <c r="AA321" s="4"/>
      <c r="AB321" s="4"/>
      <c r="AC321" s="5"/>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row>
    <row r="322" spans="1:65">
      <c r="A322" s="4"/>
      <c r="B322" s="4"/>
      <c r="C322" s="4"/>
      <c r="D322" s="4"/>
      <c r="E322" s="4"/>
      <c r="F322" s="4"/>
      <c r="G322" s="4"/>
      <c r="H322" s="4"/>
      <c r="I322" s="4"/>
      <c r="J322" s="4"/>
      <c r="K322" s="4"/>
      <c r="L322" s="4"/>
      <c r="M322" s="5"/>
      <c r="N322" s="5"/>
      <c r="O322" s="5"/>
      <c r="P322" s="7"/>
      <c r="Q322" s="8"/>
      <c r="R322" s="8"/>
      <c r="S322" s="8"/>
      <c r="T322" s="4"/>
      <c r="U322" s="4"/>
      <c r="V322" s="4"/>
      <c r="W322" s="4"/>
      <c r="X322" s="8"/>
      <c r="Y322" s="4"/>
      <c r="Z322" s="4"/>
      <c r="AA322" s="4"/>
      <c r="AB322" s="4"/>
      <c r="AC322" s="5"/>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row>
    <row r="323" spans="1:65">
      <c r="A323" s="4"/>
      <c r="B323" s="4"/>
      <c r="C323" s="4"/>
      <c r="D323" s="4"/>
      <c r="E323" s="4"/>
      <c r="F323" s="4"/>
      <c r="G323" s="4"/>
      <c r="H323" s="4"/>
      <c r="I323" s="4"/>
      <c r="J323" s="4"/>
      <c r="K323" s="4"/>
      <c r="L323" s="4"/>
      <c r="M323" s="5"/>
      <c r="N323" s="5"/>
      <c r="O323" s="5"/>
      <c r="P323" s="7"/>
      <c r="Q323" s="8"/>
      <c r="R323" s="8"/>
      <c r="S323" s="8"/>
      <c r="T323" s="4"/>
      <c r="U323" s="4"/>
      <c r="V323" s="4"/>
      <c r="W323" s="4"/>
      <c r="X323" s="8"/>
      <c r="Y323" s="4"/>
      <c r="Z323" s="4"/>
      <c r="AA323" s="4"/>
      <c r="AB323" s="4"/>
      <c r="AC323" s="5"/>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row>
    <row r="324" spans="1:65">
      <c r="A324" s="4"/>
      <c r="B324" s="4"/>
      <c r="C324" s="4"/>
      <c r="D324" s="4"/>
      <c r="E324" s="4"/>
      <c r="F324" s="4"/>
      <c r="G324" s="4"/>
      <c r="H324" s="4"/>
      <c r="I324" s="4"/>
      <c r="J324" s="4"/>
      <c r="K324" s="4"/>
      <c r="L324" s="4"/>
      <c r="M324" s="5"/>
      <c r="N324" s="5"/>
      <c r="O324" s="5"/>
      <c r="P324" s="7"/>
      <c r="Q324" s="8"/>
      <c r="R324" s="8"/>
      <c r="S324" s="8"/>
      <c r="T324" s="4"/>
      <c r="U324" s="4"/>
      <c r="V324" s="4"/>
      <c r="W324" s="4"/>
      <c r="X324" s="8"/>
      <c r="Y324" s="4"/>
      <c r="Z324" s="4"/>
      <c r="AA324" s="4"/>
      <c r="AB324" s="4"/>
      <c r="AC324" s="5"/>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row>
    <row r="325" spans="1:65">
      <c r="A325" s="4"/>
      <c r="B325" s="4"/>
      <c r="C325" s="4"/>
      <c r="D325" s="4"/>
      <c r="E325" s="4"/>
      <c r="F325" s="4"/>
      <c r="G325" s="4"/>
      <c r="H325" s="4"/>
      <c r="I325" s="4"/>
      <c r="J325" s="4"/>
      <c r="K325" s="4"/>
      <c r="L325" s="4"/>
      <c r="M325" s="5"/>
      <c r="N325" s="5"/>
      <c r="O325" s="5"/>
      <c r="P325" s="7"/>
      <c r="Q325" s="8"/>
      <c r="R325" s="8"/>
      <c r="S325" s="8"/>
      <c r="T325" s="4"/>
      <c r="U325" s="4"/>
      <c r="V325" s="4"/>
      <c r="W325" s="4"/>
      <c r="X325" s="8"/>
      <c r="Y325" s="4"/>
      <c r="Z325" s="4"/>
      <c r="AA325" s="4"/>
      <c r="AB325" s="4"/>
      <c r="AC325" s="5"/>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row>
    <row r="326" spans="1:65">
      <c r="A326" s="4"/>
      <c r="B326" s="4"/>
      <c r="C326" s="4"/>
      <c r="D326" s="4"/>
      <c r="E326" s="4"/>
      <c r="F326" s="4"/>
      <c r="G326" s="4"/>
      <c r="H326" s="4"/>
      <c r="I326" s="4"/>
      <c r="J326" s="4"/>
      <c r="K326" s="4"/>
      <c r="L326" s="4"/>
      <c r="M326" s="5"/>
      <c r="N326" s="5"/>
      <c r="O326" s="5"/>
      <c r="P326" s="7"/>
      <c r="Q326" s="8"/>
      <c r="R326" s="8"/>
      <c r="S326" s="8"/>
      <c r="T326" s="4"/>
      <c r="U326" s="4"/>
      <c r="V326" s="4"/>
      <c r="W326" s="4"/>
      <c r="X326" s="8"/>
      <c r="Y326" s="4"/>
      <c r="Z326" s="4"/>
      <c r="AA326" s="4"/>
      <c r="AB326" s="4"/>
      <c r="AC326" s="5"/>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row>
    <row r="327" spans="1:65">
      <c r="A327" s="4"/>
      <c r="B327" s="4"/>
      <c r="C327" s="4"/>
      <c r="D327" s="4"/>
      <c r="E327" s="4"/>
      <c r="F327" s="4"/>
      <c r="G327" s="4"/>
      <c r="H327" s="4"/>
      <c r="I327" s="4"/>
      <c r="J327" s="4"/>
      <c r="K327" s="4"/>
      <c r="L327" s="4"/>
      <c r="M327" s="5"/>
      <c r="N327" s="5"/>
      <c r="O327" s="5"/>
      <c r="P327" s="7"/>
      <c r="Q327" s="8"/>
      <c r="R327" s="8"/>
      <c r="S327" s="8"/>
      <c r="T327" s="4"/>
      <c r="U327" s="4"/>
      <c r="V327" s="4"/>
      <c r="W327" s="4"/>
      <c r="X327" s="8"/>
      <c r="Y327" s="4"/>
      <c r="Z327" s="4"/>
      <c r="AA327" s="4"/>
      <c r="AB327" s="4"/>
      <c r="AC327" s="5"/>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row>
    <row r="328" spans="1:65">
      <c r="A328" s="4"/>
      <c r="B328" s="4"/>
      <c r="C328" s="4"/>
      <c r="D328" s="4"/>
      <c r="E328" s="4"/>
      <c r="F328" s="4"/>
      <c r="G328" s="4"/>
      <c r="H328" s="4"/>
      <c r="I328" s="4"/>
      <c r="J328" s="4"/>
      <c r="K328" s="4"/>
      <c r="L328" s="4"/>
      <c r="M328" s="5"/>
      <c r="N328" s="5"/>
      <c r="O328" s="5"/>
      <c r="P328" s="7"/>
      <c r="Q328" s="8"/>
      <c r="R328" s="8"/>
      <c r="S328" s="8"/>
      <c r="T328" s="4"/>
      <c r="U328" s="4"/>
      <c r="V328" s="4"/>
      <c r="W328" s="4"/>
      <c r="X328" s="8"/>
      <c r="Y328" s="4"/>
      <c r="Z328" s="4"/>
      <c r="AA328" s="4"/>
      <c r="AB328" s="4"/>
      <c r="AC328" s="5"/>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row>
    <row r="329" spans="1:65">
      <c r="A329" s="4"/>
      <c r="B329" s="4"/>
      <c r="C329" s="4"/>
      <c r="D329" s="4"/>
      <c r="E329" s="4"/>
      <c r="F329" s="4"/>
      <c r="G329" s="4"/>
      <c r="H329" s="4"/>
      <c r="I329" s="4"/>
      <c r="J329" s="4"/>
      <c r="K329" s="4"/>
      <c r="L329" s="4"/>
      <c r="M329" s="5"/>
      <c r="N329" s="5"/>
      <c r="O329" s="5"/>
      <c r="P329" s="7"/>
      <c r="Q329" s="8"/>
      <c r="R329" s="8"/>
      <c r="S329" s="8"/>
      <c r="T329" s="4"/>
      <c r="U329" s="4"/>
      <c r="V329" s="4"/>
      <c r="W329" s="4"/>
      <c r="X329" s="8"/>
      <c r="Y329" s="4"/>
      <c r="Z329" s="4"/>
      <c r="AA329" s="4"/>
      <c r="AB329" s="4"/>
      <c r="AC329" s="5"/>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row>
    <row r="330" spans="1:65">
      <c r="A330" s="4"/>
      <c r="B330" s="4"/>
      <c r="C330" s="4"/>
      <c r="D330" s="4"/>
      <c r="E330" s="4"/>
      <c r="F330" s="4"/>
      <c r="G330" s="4"/>
      <c r="H330" s="4"/>
      <c r="I330" s="4"/>
      <c r="J330" s="4"/>
      <c r="K330" s="4"/>
      <c r="L330" s="4"/>
      <c r="M330" s="5"/>
      <c r="N330" s="5"/>
      <c r="O330" s="5"/>
      <c r="P330" s="7"/>
      <c r="Q330" s="8"/>
      <c r="R330" s="8"/>
      <c r="S330" s="8"/>
      <c r="T330" s="4"/>
      <c r="U330" s="4"/>
      <c r="V330" s="4"/>
      <c r="W330" s="4"/>
      <c r="X330" s="8"/>
      <c r="Y330" s="4"/>
      <c r="Z330" s="4"/>
      <c r="AA330" s="4"/>
      <c r="AB330" s="4"/>
      <c r="AC330" s="5"/>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row>
    <row r="331" spans="1:65">
      <c r="A331" s="4"/>
      <c r="B331" s="4"/>
      <c r="C331" s="4"/>
      <c r="D331" s="4"/>
      <c r="E331" s="4"/>
      <c r="F331" s="4"/>
      <c r="G331" s="4"/>
      <c r="H331" s="4"/>
      <c r="I331" s="4"/>
      <c r="J331" s="4"/>
      <c r="K331" s="4"/>
      <c r="L331" s="4"/>
      <c r="M331" s="5"/>
      <c r="N331" s="5"/>
      <c r="O331" s="5"/>
      <c r="P331" s="7"/>
      <c r="Q331" s="8"/>
      <c r="R331" s="8"/>
      <c r="S331" s="8"/>
      <c r="T331" s="4"/>
      <c r="U331" s="4"/>
      <c r="V331" s="4"/>
      <c r="W331" s="4"/>
      <c r="X331" s="8"/>
      <c r="Y331" s="4"/>
      <c r="Z331" s="4"/>
      <c r="AA331" s="4"/>
      <c r="AB331" s="4"/>
      <c r="AC331" s="5"/>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row>
    <row r="332" spans="1:65">
      <c r="A332" s="4"/>
      <c r="B332" s="4"/>
      <c r="C332" s="4"/>
      <c r="D332" s="4"/>
      <c r="E332" s="4"/>
      <c r="F332" s="4"/>
      <c r="G332" s="4"/>
      <c r="H332" s="4"/>
      <c r="I332" s="4"/>
      <c r="J332" s="4"/>
      <c r="K332" s="4"/>
      <c r="L332" s="4"/>
      <c r="M332" s="5"/>
      <c r="N332" s="5"/>
      <c r="O332" s="5"/>
      <c r="P332" s="7"/>
      <c r="Q332" s="8"/>
      <c r="R332" s="8"/>
      <c r="S332" s="8"/>
      <c r="T332" s="4"/>
      <c r="U332" s="4"/>
      <c r="V332" s="4"/>
      <c r="W332" s="4"/>
      <c r="X332" s="8"/>
      <c r="Y332" s="4"/>
      <c r="Z332" s="4"/>
      <c r="AA332" s="4"/>
      <c r="AB332" s="4"/>
      <c r="AC332" s="5"/>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row>
    <row r="333" spans="1:65">
      <c r="A333" s="4"/>
      <c r="B333" s="4"/>
      <c r="C333" s="4"/>
      <c r="D333" s="4"/>
      <c r="E333" s="4"/>
      <c r="F333" s="4"/>
      <c r="G333" s="4"/>
      <c r="H333" s="4"/>
      <c r="I333" s="4"/>
      <c r="J333" s="4"/>
      <c r="K333" s="4"/>
      <c r="L333" s="4"/>
      <c r="M333" s="5"/>
      <c r="N333" s="5"/>
      <c r="O333" s="5"/>
      <c r="P333" s="7"/>
      <c r="Q333" s="8"/>
      <c r="R333" s="8"/>
      <c r="S333" s="8"/>
      <c r="T333" s="4"/>
      <c r="U333" s="4"/>
      <c r="V333" s="4"/>
      <c r="W333" s="4"/>
      <c r="X333" s="8"/>
      <c r="Y333" s="4"/>
      <c r="Z333" s="4"/>
      <c r="AA333" s="4"/>
      <c r="AB333" s="4"/>
      <c r="AC333" s="5"/>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row>
    <row r="334" spans="1:65">
      <c r="A334" s="4"/>
      <c r="B334" s="4"/>
      <c r="C334" s="4"/>
      <c r="D334" s="4"/>
      <c r="E334" s="4"/>
      <c r="F334" s="4"/>
      <c r="G334" s="4"/>
      <c r="H334" s="4"/>
      <c r="I334" s="4"/>
      <c r="J334" s="4"/>
      <c r="K334" s="4"/>
      <c r="L334" s="4"/>
      <c r="M334" s="5"/>
      <c r="N334" s="5"/>
      <c r="O334" s="5"/>
      <c r="P334" s="7"/>
      <c r="Q334" s="8"/>
      <c r="R334" s="8"/>
      <c r="S334" s="8"/>
      <c r="T334" s="4"/>
      <c r="U334" s="4"/>
      <c r="V334" s="4"/>
      <c r="W334" s="4"/>
      <c r="X334" s="8"/>
      <c r="Y334" s="4"/>
      <c r="Z334" s="4"/>
      <c r="AA334" s="4"/>
      <c r="AB334" s="4"/>
      <c r="AC334" s="5"/>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row>
    <row r="335" spans="1:65">
      <c r="A335" s="4"/>
      <c r="B335" s="4"/>
      <c r="C335" s="4"/>
      <c r="D335" s="4"/>
      <c r="E335" s="4"/>
      <c r="F335" s="4"/>
      <c r="G335" s="4"/>
      <c r="H335" s="4"/>
      <c r="I335" s="4"/>
      <c r="J335" s="4"/>
      <c r="K335" s="4"/>
      <c r="L335" s="4"/>
      <c r="M335" s="5"/>
      <c r="N335" s="5"/>
      <c r="O335" s="5"/>
      <c r="P335" s="7"/>
      <c r="Q335" s="8"/>
      <c r="R335" s="8"/>
      <c r="S335" s="8"/>
      <c r="T335" s="4"/>
      <c r="U335" s="4"/>
      <c r="V335" s="4"/>
      <c r="W335" s="4"/>
      <c r="X335" s="8"/>
      <c r="Y335" s="4"/>
      <c r="Z335" s="4"/>
      <c r="AA335" s="4"/>
      <c r="AB335" s="4"/>
      <c r="AC335" s="5"/>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row>
    <row r="336" spans="1:65">
      <c r="A336" s="4"/>
      <c r="B336" s="4"/>
      <c r="C336" s="4"/>
      <c r="D336" s="4"/>
      <c r="E336" s="4"/>
      <c r="F336" s="4"/>
      <c r="G336" s="4"/>
      <c r="H336" s="4"/>
      <c r="I336" s="4"/>
      <c r="J336" s="4"/>
      <c r="K336" s="4"/>
      <c r="L336" s="4"/>
      <c r="M336" s="5"/>
      <c r="N336" s="5"/>
      <c r="O336" s="5"/>
      <c r="P336" s="7"/>
      <c r="Q336" s="8"/>
      <c r="R336" s="8"/>
      <c r="S336" s="8"/>
      <c r="T336" s="4"/>
      <c r="U336" s="4"/>
      <c r="V336" s="4"/>
      <c r="W336" s="4"/>
      <c r="X336" s="8"/>
      <c r="Y336" s="4"/>
      <c r="Z336" s="4"/>
      <c r="AA336" s="4"/>
      <c r="AB336" s="4"/>
      <c r="AC336" s="5"/>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row>
    <row r="337" spans="1:65">
      <c r="A337" s="4"/>
      <c r="B337" s="4"/>
      <c r="C337" s="4"/>
      <c r="D337" s="4"/>
      <c r="E337" s="4"/>
      <c r="F337" s="4"/>
      <c r="G337" s="4"/>
      <c r="H337" s="4"/>
      <c r="I337" s="4"/>
      <c r="J337" s="4"/>
      <c r="K337" s="4"/>
      <c r="L337" s="4"/>
      <c r="M337" s="5"/>
      <c r="N337" s="5"/>
      <c r="O337" s="5"/>
      <c r="P337" s="7"/>
      <c r="Q337" s="8"/>
      <c r="R337" s="8"/>
      <c r="S337" s="8"/>
      <c r="T337" s="4"/>
      <c r="U337" s="4"/>
      <c r="V337" s="4"/>
      <c r="W337" s="4"/>
      <c r="X337" s="8"/>
      <c r="Y337" s="4"/>
      <c r="Z337" s="4"/>
      <c r="AA337" s="4"/>
      <c r="AB337" s="4"/>
      <c r="AC337" s="5"/>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row>
    <row r="338" spans="1:65">
      <c r="A338" s="4"/>
      <c r="B338" s="4"/>
      <c r="C338" s="4"/>
      <c r="D338" s="4"/>
      <c r="E338" s="4"/>
      <c r="F338" s="4"/>
      <c r="G338" s="4"/>
      <c r="H338" s="4"/>
      <c r="I338" s="4"/>
      <c r="J338" s="4"/>
      <c r="K338" s="4"/>
      <c r="L338" s="4"/>
      <c r="M338" s="5"/>
      <c r="N338" s="5"/>
      <c r="O338" s="5"/>
      <c r="P338" s="7"/>
      <c r="Q338" s="8"/>
      <c r="R338" s="8"/>
      <c r="S338" s="8"/>
      <c r="T338" s="4"/>
      <c r="U338" s="4"/>
      <c r="V338" s="4"/>
      <c r="W338" s="4"/>
      <c r="X338" s="8"/>
      <c r="Y338" s="4"/>
      <c r="Z338" s="4"/>
      <c r="AA338" s="4"/>
      <c r="AB338" s="4"/>
      <c r="AC338" s="5"/>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row>
    <row r="339" spans="1:65">
      <c r="A339" s="4"/>
      <c r="B339" s="4"/>
      <c r="C339" s="4"/>
      <c r="D339" s="4"/>
      <c r="E339" s="4"/>
      <c r="F339" s="4"/>
      <c r="G339" s="4"/>
      <c r="H339" s="4"/>
      <c r="I339" s="4"/>
      <c r="J339" s="4"/>
      <c r="K339" s="4"/>
      <c r="L339" s="4"/>
      <c r="M339" s="5"/>
      <c r="N339" s="5"/>
      <c r="O339" s="5"/>
      <c r="P339" s="7"/>
      <c r="Q339" s="8"/>
      <c r="R339" s="8"/>
      <c r="S339" s="8"/>
      <c r="T339" s="4"/>
      <c r="U339" s="4"/>
      <c r="V339" s="4"/>
      <c r="W339" s="4"/>
      <c r="X339" s="8"/>
      <c r="Y339" s="4"/>
      <c r="Z339" s="4"/>
      <c r="AA339" s="4"/>
      <c r="AB339" s="4"/>
      <c r="AC339" s="5"/>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row>
    <row r="340" spans="1:65">
      <c r="A340" s="4"/>
      <c r="B340" s="4"/>
      <c r="C340" s="4"/>
      <c r="D340" s="4"/>
      <c r="E340" s="4"/>
      <c r="F340" s="4"/>
      <c r="G340" s="4"/>
      <c r="H340" s="4"/>
      <c r="I340" s="4"/>
      <c r="J340" s="4"/>
      <c r="K340" s="4"/>
      <c r="L340" s="4"/>
      <c r="M340" s="5"/>
      <c r="N340" s="5"/>
      <c r="O340" s="5"/>
      <c r="P340" s="7"/>
      <c r="Q340" s="8"/>
      <c r="R340" s="8"/>
      <c r="S340" s="8"/>
      <c r="T340" s="4"/>
      <c r="U340" s="4"/>
      <c r="V340" s="4"/>
      <c r="W340" s="4"/>
      <c r="X340" s="8"/>
      <c r="Y340" s="4"/>
      <c r="Z340" s="4"/>
      <c r="AA340" s="4"/>
      <c r="AB340" s="4"/>
      <c r="AC340" s="5"/>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row>
    <row r="341" spans="1:65">
      <c r="A341" s="4"/>
      <c r="B341" s="4"/>
      <c r="C341" s="4"/>
      <c r="D341" s="4"/>
      <c r="E341" s="4"/>
      <c r="F341" s="4"/>
      <c r="G341" s="4"/>
      <c r="H341" s="4"/>
      <c r="I341" s="4"/>
      <c r="J341" s="4"/>
      <c r="K341" s="4"/>
      <c r="L341" s="4"/>
      <c r="M341" s="5"/>
      <c r="N341" s="5"/>
      <c r="O341" s="5"/>
      <c r="P341" s="7"/>
      <c r="Q341" s="8"/>
      <c r="R341" s="8"/>
      <c r="S341" s="8"/>
      <c r="T341" s="4"/>
      <c r="U341" s="4"/>
      <c r="V341" s="4"/>
      <c r="W341" s="4"/>
      <c r="X341" s="8"/>
      <c r="Y341" s="4"/>
      <c r="Z341" s="4"/>
      <c r="AA341" s="4"/>
      <c r="AB341" s="4"/>
      <c r="AC341" s="5"/>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row>
    <row r="342" spans="1:65">
      <c r="A342" s="4"/>
      <c r="B342" s="4"/>
      <c r="C342" s="4"/>
      <c r="D342" s="4"/>
      <c r="E342" s="4"/>
      <c r="F342" s="4"/>
      <c r="G342" s="4"/>
      <c r="H342" s="4"/>
      <c r="I342" s="4"/>
      <c r="J342" s="4"/>
      <c r="K342" s="4"/>
      <c r="L342" s="4"/>
      <c r="M342" s="5"/>
      <c r="N342" s="5"/>
      <c r="O342" s="5"/>
      <c r="P342" s="7"/>
      <c r="Q342" s="8"/>
      <c r="R342" s="8"/>
      <c r="S342" s="8"/>
      <c r="T342" s="4"/>
      <c r="U342" s="4"/>
      <c r="V342" s="4"/>
      <c r="W342" s="4"/>
      <c r="X342" s="8"/>
      <c r="Y342" s="4"/>
      <c r="Z342" s="4"/>
      <c r="AA342" s="4"/>
      <c r="AB342" s="4"/>
      <c r="AC342" s="5"/>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row>
    <row r="343" spans="1:65">
      <c r="A343" s="4"/>
      <c r="B343" s="4"/>
      <c r="C343" s="4"/>
      <c r="D343" s="4"/>
      <c r="E343" s="4"/>
      <c r="F343" s="4"/>
      <c r="G343" s="4"/>
      <c r="H343" s="4"/>
      <c r="I343" s="4"/>
      <c r="J343" s="4"/>
      <c r="K343" s="4"/>
      <c r="L343" s="4"/>
      <c r="M343" s="5"/>
      <c r="N343" s="5"/>
      <c r="O343" s="5"/>
      <c r="P343" s="7"/>
      <c r="Q343" s="8"/>
      <c r="R343" s="8"/>
      <c r="S343" s="8"/>
      <c r="T343" s="4"/>
      <c r="U343" s="4"/>
      <c r="V343" s="4"/>
      <c r="W343" s="4"/>
      <c r="X343" s="8"/>
      <c r="Y343" s="4"/>
      <c r="Z343" s="4"/>
      <c r="AA343" s="4"/>
      <c r="AB343" s="4"/>
      <c r="AC343" s="5"/>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row>
    <row r="344" spans="1:65">
      <c r="A344" s="4"/>
      <c r="B344" s="4"/>
      <c r="C344" s="4"/>
      <c r="D344" s="4"/>
      <c r="E344" s="4"/>
      <c r="F344" s="4"/>
      <c r="G344" s="4"/>
      <c r="H344" s="4"/>
      <c r="I344" s="4"/>
      <c r="J344" s="4"/>
      <c r="K344" s="4"/>
      <c r="L344" s="4"/>
      <c r="M344" s="5"/>
      <c r="N344" s="5"/>
      <c r="O344" s="5"/>
      <c r="P344" s="7"/>
      <c r="Q344" s="8"/>
      <c r="R344" s="8"/>
      <c r="S344" s="8"/>
      <c r="T344" s="4"/>
      <c r="U344" s="4"/>
      <c r="V344" s="4"/>
      <c r="W344" s="4"/>
      <c r="X344" s="8"/>
      <c r="Y344" s="4"/>
      <c r="Z344" s="4"/>
      <c r="AA344" s="4"/>
      <c r="AB344" s="4"/>
      <c r="AC344" s="5"/>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row>
    <row r="345" spans="1:65">
      <c r="A345" s="4"/>
      <c r="B345" s="4"/>
      <c r="C345" s="4"/>
      <c r="D345" s="4"/>
      <c r="E345" s="4"/>
      <c r="F345" s="4"/>
      <c r="G345" s="4"/>
      <c r="H345" s="4"/>
      <c r="I345" s="4"/>
      <c r="J345" s="4"/>
      <c r="K345" s="4"/>
      <c r="L345" s="4"/>
      <c r="M345" s="5"/>
      <c r="N345" s="5"/>
      <c r="O345" s="5"/>
      <c r="P345" s="7"/>
      <c r="Q345" s="8"/>
      <c r="R345" s="8"/>
      <c r="S345" s="8"/>
      <c r="T345" s="4"/>
      <c r="U345" s="4"/>
      <c r="V345" s="4"/>
      <c r="W345" s="4"/>
      <c r="X345" s="8"/>
      <c r="Y345" s="4"/>
      <c r="Z345" s="4"/>
      <c r="AA345" s="4"/>
      <c r="AB345" s="4"/>
      <c r="AC345" s="5"/>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row>
    <row r="346" spans="1:65">
      <c r="A346" s="4"/>
      <c r="B346" s="4"/>
      <c r="C346" s="4"/>
      <c r="D346" s="4"/>
      <c r="E346" s="4"/>
      <c r="F346" s="4"/>
      <c r="G346" s="4"/>
      <c r="H346" s="4"/>
      <c r="I346" s="4"/>
      <c r="J346" s="4"/>
      <c r="K346" s="4"/>
      <c r="L346" s="4"/>
      <c r="M346" s="5"/>
      <c r="N346" s="5"/>
      <c r="O346" s="5"/>
      <c r="P346" s="7"/>
      <c r="Q346" s="8"/>
      <c r="R346" s="8"/>
      <c r="S346" s="8"/>
      <c r="T346" s="4"/>
      <c r="U346" s="4"/>
      <c r="V346" s="4"/>
      <c r="W346" s="4"/>
      <c r="X346" s="8"/>
      <c r="Y346" s="4"/>
      <c r="Z346" s="4"/>
      <c r="AA346" s="4"/>
      <c r="AB346" s="4"/>
      <c r="AC346" s="5"/>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row>
    <row r="347" spans="1:65">
      <c r="A347" s="4"/>
      <c r="B347" s="4"/>
      <c r="C347" s="4"/>
      <c r="D347" s="4"/>
      <c r="E347" s="4"/>
      <c r="F347" s="4"/>
      <c r="G347" s="4"/>
      <c r="H347" s="4"/>
      <c r="I347" s="4"/>
      <c r="J347" s="4"/>
      <c r="K347" s="4"/>
      <c r="L347" s="4"/>
      <c r="M347" s="5"/>
      <c r="N347" s="5"/>
      <c r="O347" s="5"/>
      <c r="P347" s="7"/>
      <c r="Q347" s="8"/>
      <c r="R347" s="8"/>
      <c r="S347" s="8"/>
      <c r="T347" s="4"/>
      <c r="U347" s="4"/>
      <c r="V347" s="4"/>
      <c r="W347" s="4"/>
      <c r="X347" s="8"/>
      <c r="Y347" s="4"/>
      <c r="Z347" s="4"/>
      <c r="AA347" s="4"/>
      <c r="AB347" s="4"/>
      <c r="AC347" s="5"/>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row>
    <row r="348" spans="1:65">
      <c r="A348" s="4"/>
      <c r="B348" s="4"/>
      <c r="C348" s="4"/>
      <c r="D348" s="4"/>
      <c r="E348" s="4"/>
      <c r="F348" s="4"/>
      <c r="G348" s="4"/>
      <c r="H348" s="4"/>
      <c r="I348" s="4"/>
      <c r="J348" s="4"/>
      <c r="K348" s="4"/>
      <c r="L348" s="4"/>
      <c r="M348" s="5"/>
      <c r="N348" s="5"/>
      <c r="O348" s="5"/>
      <c r="P348" s="7"/>
      <c r="Q348" s="8"/>
      <c r="R348" s="8"/>
      <c r="S348" s="8"/>
      <c r="T348" s="4"/>
      <c r="U348" s="4"/>
      <c r="V348" s="4"/>
      <c r="W348" s="4"/>
      <c r="X348" s="8"/>
      <c r="Y348" s="4"/>
      <c r="Z348" s="4"/>
      <c r="AA348" s="4"/>
      <c r="AB348" s="4"/>
      <c r="AC348" s="5"/>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row>
    <row r="349" spans="1:65">
      <c r="A349" s="4"/>
      <c r="B349" s="4"/>
      <c r="C349" s="4"/>
      <c r="D349" s="4"/>
      <c r="E349" s="4"/>
      <c r="F349" s="4"/>
      <c r="G349" s="4"/>
      <c r="H349" s="4"/>
      <c r="I349" s="4"/>
      <c r="J349" s="4"/>
      <c r="K349" s="4"/>
      <c r="L349" s="4"/>
      <c r="M349" s="5"/>
      <c r="N349" s="5"/>
      <c r="O349" s="5"/>
      <c r="P349" s="7"/>
      <c r="Q349" s="8"/>
      <c r="R349" s="8"/>
      <c r="S349" s="8"/>
      <c r="T349" s="4"/>
      <c r="U349" s="4"/>
      <c r="V349" s="4"/>
      <c r="W349" s="4"/>
      <c r="X349" s="8"/>
      <c r="Y349" s="4"/>
      <c r="Z349" s="4"/>
      <c r="AA349" s="4"/>
      <c r="AB349" s="4"/>
      <c r="AC349" s="5"/>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row>
    <row r="350" spans="1:65">
      <c r="A350" s="4"/>
      <c r="B350" s="4"/>
      <c r="C350" s="4"/>
      <c r="D350" s="4"/>
      <c r="E350" s="4"/>
      <c r="F350" s="4"/>
      <c r="G350" s="4"/>
      <c r="H350" s="4"/>
      <c r="I350" s="4"/>
      <c r="J350" s="4"/>
      <c r="K350" s="4"/>
      <c r="L350" s="4"/>
      <c r="M350" s="5"/>
      <c r="N350" s="5"/>
      <c r="O350" s="5"/>
      <c r="P350" s="7"/>
      <c r="Q350" s="8"/>
      <c r="R350" s="8"/>
      <c r="S350" s="8"/>
      <c r="T350" s="4"/>
      <c r="U350" s="4"/>
      <c r="V350" s="4"/>
      <c r="W350" s="4"/>
      <c r="X350" s="8"/>
      <c r="Y350" s="4"/>
      <c r="Z350" s="4"/>
      <c r="AA350" s="4"/>
      <c r="AB350" s="4"/>
      <c r="AC350" s="5"/>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row>
    <row r="351" spans="1:65">
      <c r="A351" s="4"/>
      <c r="B351" s="4"/>
      <c r="C351" s="4"/>
      <c r="D351" s="4"/>
      <c r="E351" s="4"/>
      <c r="F351" s="4"/>
      <c r="G351" s="4"/>
      <c r="H351" s="4"/>
      <c r="I351" s="4"/>
      <c r="J351" s="4"/>
      <c r="K351" s="4"/>
      <c r="L351" s="4"/>
      <c r="M351" s="5"/>
      <c r="N351" s="5"/>
      <c r="O351" s="5"/>
      <c r="P351" s="7"/>
      <c r="Q351" s="8"/>
      <c r="R351" s="8"/>
      <c r="S351" s="8"/>
      <c r="T351" s="4"/>
      <c r="U351" s="4"/>
      <c r="V351" s="4"/>
      <c r="W351" s="4"/>
      <c r="X351" s="8"/>
      <c r="Y351" s="4"/>
      <c r="Z351" s="4"/>
      <c r="AA351" s="4"/>
      <c r="AB351" s="4"/>
      <c r="AC351" s="5"/>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row>
    <row r="352" spans="1:65">
      <c r="A352" s="4"/>
      <c r="B352" s="4"/>
      <c r="C352" s="4"/>
      <c r="D352" s="4"/>
      <c r="E352" s="4"/>
      <c r="F352" s="4"/>
      <c r="G352" s="4"/>
      <c r="H352" s="4"/>
      <c r="I352" s="4"/>
      <c r="J352" s="4"/>
      <c r="K352" s="4"/>
      <c r="L352" s="4"/>
      <c r="M352" s="5"/>
      <c r="N352" s="5"/>
      <c r="O352" s="5"/>
      <c r="P352" s="7"/>
      <c r="Q352" s="8"/>
      <c r="R352" s="8"/>
      <c r="S352" s="8"/>
      <c r="T352" s="4"/>
      <c r="U352" s="4"/>
      <c r="V352" s="4"/>
      <c r="W352" s="4"/>
      <c r="X352" s="8"/>
      <c r="Y352" s="4"/>
      <c r="Z352" s="4"/>
      <c r="AA352" s="4"/>
      <c r="AB352" s="4"/>
      <c r="AC352" s="5"/>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row>
    <row r="353" spans="1:65">
      <c r="A353" s="4"/>
      <c r="B353" s="4"/>
      <c r="C353" s="4"/>
      <c r="D353" s="4"/>
      <c r="E353" s="4"/>
      <c r="F353" s="4"/>
      <c r="G353" s="4"/>
      <c r="H353" s="4"/>
      <c r="I353" s="4"/>
      <c r="J353" s="4"/>
      <c r="K353" s="4"/>
      <c r="L353" s="4"/>
      <c r="M353" s="5"/>
      <c r="N353" s="5"/>
      <c r="O353" s="5"/>
      <c r="P353" s="7"/>
      <c r="Q353" s="8"/>
      <c r="R353" s="8"/>
      <c r="S353" s="8"/>
      <c r="T353" s="4"/>
      <c r="U353" s="4"/>
      <c r="V353" s="4"/>
      <c r="W353" s="4"/>
      <c r="X353" s="8"/>
      <c r="Y353" s="4"/>
      <c r="Z353" s="4"/>
      <c r="AA353" s="4"/>
      <c r="AB353" s="4"/>
      <c r="AC353" s="5"/>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row>
    <row r="354" spans="1:65">
      <c r="A354" s="4"/>
      <c r="B354" s="4"/>
      <c r="C354" s="4"/>
      <c r="D354" s="4"/>
      <c r="E354" s="4"/>
      <c r="F354" s="4"/>
      <c r="G354" s="4"/>
      <c r="H354" s="4"/>
      <c r="I354" s="4"/>
      <c r="J354" s="4"/>
      <c r="K354" s="4"/>
      <c r="L354" s="4"/>
      <c r="M354" s="5"/>
      <c r="N354" s="5"/>
      <c r="O354" s="5"/>
      <c r="P354" s="7"/>
      <c r="Q354" s="8"/>
      <c r="R354" s="8"/>
      <c r="S354" s="8"/>
      <c r="T354" s="4"/>
      <c r="U354" s="4"/>
      <c r="V354" s="4"/>
      <c r="W354" s="4"/>
      <c r="X354" s="8"/>
      <c r="Y354" s="4"/>
      <c r="Z354" s="4"/>
      <c r="AA354" s="4"/>
      <c r="AB354" s="4"/>
      <c r="AC354" s="5"/>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row>
    <row r="355" spans="1:65">
      <c r="A355" s="4"/>
      <c r="B355" s="4"/>
      <c r="C355" s="4"/>
      <c r="D355" s="4"/>
      <c r="E355" s="4"/>
      <c r="F355" s="4"/>
      <c r="G355" s="4"/>
      <c r="H355" s="4"/>
      <c r="I355" s="4"/>
      <c r="J355" s="4"/>
      <c r="K355" s="4"/>
      <c r="L355" s="4"/>
      <c r="M355" s="5"/>
      <c r="N355" s="5"/>
      <c r="O355" s="5"/>
      <c r="P355" s="7"/>
      <c r="Q355" s="8"/>
      <c r="R355" s="8"/>
      <c r="S355" s="8"/>
      <c r="T355" s="4"/>
      <c r="U355" s="4"/>
      <c r="V355" s="4"/>
      <c r="W355" s="4"/>
      <c r="X355" s="8"/>
      <c r="Y355" s="4"/>
      <c r="Z355" s="4"/>
      <c r="AA355" s="4"/>
      <c r="AB355" s="4"/>
      <c r="AC355" s="5"/>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row>
    <row r="356" spans="1:65">
      <c r="A356" s="4"/>
      <c r="B356" s="4"/>
      <c r="C356" s="4"/>
      <c r="D356" s="4"/>
      <c r="E356" s="4"/>
      <c r="F356" s="4"/>
      <c r="G356" s="4"/>
      <c r="H356" s="4"/>
      <c r="I356" s="4"/>
      <c r="J356" s="4"/>
      <c r="K356" s="4"/>
      <c r="L356" s="4"/>
      <c r="M356" s="5"/>
      <c r="N356" s="5"/>
      <c r="O356" s="5"/>
      <c r="P356" s="7"/>
      <c r="Q356" s="8"/>
      <c r="R356" s="8"/>
      <c r="S356" s="8"/>
      <c r="T356" s="4"/>
      <c r="U356" s="4"/>
      <c r="V356" s="4"/>
      <c r="W356" s="4"/>
      <c r="X356" s="8"/>
      <c r="Y356" s="4"/>
      <c r="Z356" s="4"/>
      <c r="AA356" s="4"/>
      <c r="AB356" s="4"/>
      <c r="AC356" s="5"/>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row>
    <row r="357" spans="1:65">
      <c r="A357" s="4"/>
      <c r="B357" s="4"/>
      <c r="C357" s="4"/>
      <c r="D357" s="4"/>
      <c r="E357" s="4"/>
      <c r="F357" s="4"/>
      <c r="G357" s="4"/>
      <c r="H357" s="4"/>
      <c r="I357" s="4"/>
      <c r="J357" s="4"/>
      <c r="K357" s="4"/>
      <c r="L357" s="4"/>
      <c r="M357" s="5"/>
      <c r="N357" s="5"/>
      <c r="O357" s="5"/>
      <c r="P357" s="7"/>
      <c r="Q357" s="8"/>
      <c r="R357" s="8"/>
      <c r="S357" s="8"/>
      <c r="T357" s="4"/>
      <c r="U357" s="4"/>
      <c r="V357" s="4"/>
      <c r="W357" s="4"/>
      <c r="X357" s="8"/>
      <c r="Y357" s="4"/>
      <c r="Z357" s="4"/>
      <c r="AA357" s="4"/>
      <c r="AB357" s="4"/>
      <c r="AC357" s="5"/>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row>
    <row r="358" spans="1:65">
      <c r="A358" s="4"/>
      <c r="B358" s="4"/>
      <c r="C358" s="4"/>
      <c r="D358" s="4"/>
      <c r="E358" s="4"/>
      <c r="F358" s="4"/>
      <c r="G358" s="4"/>
      <c r="H358" s="4"/>
      <c r="I358" s="4"/>
      <c r="J358" s="4"/>
      <c r="K358" s="4"/>
      <c r="L358" s="4"/>
      <c r="M358" s="5"/>
      <c r="N358" s="5"/>
      <c r="O358" s="5"/>
      <c r="P358" s="7"/>
      <c r="Q358" s="8"/>
      <c r="R358" s="8"/>
      <c r="S358" s="8"/>
      <c r="T358" s="4"/>
      <c r="U358" s="4"/>
      <c r="V358" s="4"/>
      <c r="W358" s="4"/>
      <c r="X358" s="8"/>
      <c r="Y358" s="4"/>
      <c r="Z358" s="4"/>
      <c r="AA358" s="4"/>
      <c r="AB358" s="4"/>
      <c r="AC358" s="5"/>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row>
    <row r="359" spans="1:65">
      <c r="A359" s="4"/>
      <c r="B359" s="4"/>
      <c r="C359" s="4"/>
      <c r="D359" s="4"/>
      <c r="E359" s="4"/>
      <c r="F359" s="4"/>
      <c r="G359" s="4"/>
      <c r="H359" s="4"/>
      <c r="I359" s="4"/>
      <c r="J359" s="4"/>
      <c r="K359" s="4"/>
      <c r="L359" s="4"/>
      <c r="M359" s="5"/>
      <c r="N359" s="5"/>
      <c r="O359" s="5"/>
      <c r="P359" s="7"/>
      <c r="Q359" s="8"/>
      <c r="R359" s="8"/>
      <c r="S359" s="8"/>
      <c r="T359" s="4"/>
      <c r="U359" s="4"/>
      <c r="V359" s="4"/>
      <c r="W359" s="4"/>
      <c r="X359" s="8"/>
      <c r="Y359" s="4"/>
      <c r="Z359" s="4"/>
      <c r="AA359" s="4"/>
      <c r="AB359" s="4"/>
      <c r="AC359" s="5"/>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row>
    <row r="360" spans="1:65">
      <c r="A360" s="4"/>
      <c r="B360" s="4"/>
      <c r="C360" s="4"/>
      <c r="D360" s="4"/>
      <c r="E360" s="4"/>
      <c r="F360" s="4"/>
      <c r="G360" s="4"/>
      <c r="H360" s="4"/>
      <c r="I360" s="4"/>
      <c r="J360" s="4"/>
      <c r="K360" s="4"/>
      <c r="L360" s="4"/>
      <c r="M360" s="5"/>
      <c r="N360" s="5"/>
      <c r="O360" s="5"/>
      <c r="P360" s="7"/>
      <c r="Q360" s="8"/>
      <c r="R360" s="8"/>
      <c r="S360" s="8"/>
      <c r="T360" s="4"/>
      <c r="U360" s="4"/>
      <c r="V360" s="4"/>
      <c r="W360" s="4"/>
      <c r="X360" s="8"/>
      <c r="Y360" s="4"/>
      <c r="Z360" s="4"/>
      <c r="AA360" s="4"/>
      <c r="AB360" s="4"/>
      <c r="AC360" s="5"/>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row>
    <row r="361" spans="1:65">
      <c r="A361" s="4"/>
      <c r="B361" s="4"/>
      <c r="C361" s="4"/>
      <c r="D361" s="4"/>
      <c r="E361" s="4"/>
      <c r="F361" s="4"/>
      <c r="G361" s="4"/>
      <c r="H361" s="4"/>
      <c r="I361" s="4"/>
      <c r="J361" s="4"/>
      <c r="K361" s="4"/>
      <c r="L361" s="4"/>
      <c r="M361" s="5"/>
      <c r="N361" s="5"/>
      <c r="O361" s="5"/>
      <c r="P361" s="7"/>
      <c r="Q361" s="8"/>
      <c r="R361" s="8"/>
      <c r="S361" s="8"/>
      <c r="T361" s="4"/>
      <c r="U361" s="4"/>
      <c r="V361" s="4"/>
      <c r="W361" s="4"/>
      <c r="X361" s="8"/>
      <c r="Y361" s="4"/>
      <c r="Z361" s="4"/>
      <c r="AA361" s="4"/>
      <c r="AB361" s="4"/>
      <c r="AC361" s="5"/>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row>
    <row r="362" spans="1:65">
      <c r="A362" s="4"/>
      <c r="B362" s="4"/>
      <c r="C362" s="4"/>
      <c r="D362" s="4"/>
      <c r="E362" s="4"/>
      <c r="F362" s="4"/>
      <c r="G362" s="4"/>
      <c r="H362" s="4"/>
      <c r="I362" s="4"/>
      <c r="J362" s="4"/>
      <c r="K362" s="4"/>
      <c r="L362" s="4"/>
      <c r="M362" s="5"/>
      <c r="N362" s="5"/>
      <c r="O362" s="5"/>
      <c r="P362" s="7"/>
      <c r="Q362" s="8"/>
      <c r="R362" s="8"/>
      <c r="S362" s="8"/>
      <c r="T362" s="4"/>
      <c r="U362" s="4"/>
      <c r="V362" s="4"/>
      <c r="W362" s="4"/>
      <c r="X362" s="8"/>
      <c r="Y362" s="4"/>
      <c r="Z362" s="4"/>
      <c r="AA362" s="4"/>
      <c r="AB362" s="4"/>
      <c r="AC362" s="5"/>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row>
    <row r="363" spans="1:65">
      <c r="A363" s="4"/>
      <c r="B363" s="4"/>
      <c r="C363" s="4"/>
      <c r="D363" s="4"/>
      <c r="E363" s="4"/>
      <c r="F363" s="4"/>
      <c r="G363" s="4"/>
      <c r="H363" s="4"/>
      <c r="I363" s="4"/>
      <c r="J363" s="4"/>
      <c r="K363" s="4"/>
      <c r="L363" s="4"/>
      <c r="M363" s="5"/>
      <c r="N363" s="5"/>
      <c r="O363" s="5"/>
      <c r="P363" s="7"/>
      <c r="Q363" s="8"/>
      <c r="R363" s="8"/>
      <c r="S363" s="8"/>
      <c r="T363" s="4"/>
      <c r="U363" s="4"/>
      <c r="V363" s="4"/>
      <c r="W363" s="4"/>
      <c r="X363" s="8"/>
      <c r="Y363" s="4"/>
      <c r="Z363" s="4"/>
      <c r="AA363" s="4"/>
      <c r="AB363" s="4"/>
      <c r="AC363" s="5"/>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row>
    <row r="364" spans="1:65">
      <c r="A364" s="4"/>
      <c r="B364" s="4"/>
      <c r="C364" s="4"/>
      <c r="D364" s="4"/>
      <c r="E364" s="4"/>
      <c r="F364" s="4"/>
      <c r="G364" s="4"/>
      <c r="H364" s="4"/>
      <c r="I364" s="4"/>
      <c r="J364" s="4"/>
      <c r="K364" s="4"/>
      <c r="L364" s="4"/>
      <c r="M364" s="5"/>
      <c r="N364" s="5"/>
      <c r="O364" s="5"/>
      <c r="P364" s="7"/>
      <c r="Q364" s="8"/>
      <c r="R364" s="8"/>
      <c r="S364" s="8"/>
      <c r="T364" s="4"/>
      <c r="U364" s="4"/>
      <c r="V364" s="4"/>
      <c r="W364" s="4"/>
      <c r="X364" s="8"/>
      <c r="Y364" s="4"/>
      <c r="Z364" s="4"/>
      <c r="AA364" s="4"/>
      <c r="AB364" s="4"/>
      <c r="AC364" s="5"/>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row>
    <row r="365" spans="1:65">
      <c r="A365" s="4"/>
      <c r="B365" s="4"/>
      <c r="C365" s="4"/>
      <c r="D365" s="4"/>
      <c r="E365" s="4"/>
      <c r="F365" s="4"/>
      <c r="G365" s="4"/>
      <c r="H365" s="4"/>
      <c r="I365" s="4"/>
      <c r="J365" s="4"/>
      <c r="K365" s="4"/>
      <c r="L365" s="4"/>
      <c r="M365" s="5"/>
      <c r="N365" s="5"/>
      <c r="O365" s="5"/>
      <c r="P365" s="7"/>
      <c r="Q365" s="8"/>
      <c r="R365" s="8"/>
      <c r="S365" s="8"/>
      <c r="T365" s="4"/>
      <c r="U365" s="4"/>
      <c r="V365" s="4"/>
      <c r="W365" s="4"/>
      <c r="X365" s="8"/>
      <c r="Y365" s="4"/>
      <c r="Z365" s="4"/>
      <c r="AA365" s="4"/>
      <c r="AB365" s="4"/>
      <c r="AC365" s="5"/>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row>
    <row r="366" spans="1:65">
      <c r="A366" s="4"/>
      <c r="B366" s="4"/>
      <c r="C366" s="4"/>
      <c r="D366" s="4"/>
      <c r="E366" s="4"/>
      <c r="F366" s="4"/>
      <c r="G366" s="4"/>
      <c r="H366" s="4"/>
      <c r="I366" s="4"/>
      <c r="J366" s="4"/>
      <c r="K366" s="4"/>
      <c r="L366" s="4"/>
      <c r="M366" s="5"/>
      <c r="N366" s="5"/>
      <c r="O366" s="5"/>
      <c r="P366" s="7"/>
      <c r="Q366" s="8"/>
      <c r="R366" s="8"/>
      <c r="S366" s="8"/>
      <c r="T366" s="4"/>
      <c r="U366" s="4"/>
      <c r="V366" s="4"/>
      <c r="W366" s="4"/>
      <c r="X366" s="8"/>
      <c r="Y366" s="4"/>
      <c r="Z366" s="4"/>
      <c r="AA366" s="4"/>
      <c r="AB366" s="4"/>
      <c r="AC366" s="5"/>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row>
    <row r="367" spans="1:65">
      <c r="A367" s="4"/>
      <c r="B367" s="4"/>
      <c r="C367" s="4"/>
      <c r="D367" s="4"/>
      <c r="E367" s="4"/>
      <c r="F367" s="4"/>
      <c r="G367" s="4"/>
      <c r="H367" s="4"/>
      <c r="I367" s="4"/>
      <c r="J367" s="4"/>
      <c r="K367" s="4"/>
      <c r="L367" s="4"/>
      <c r="M367" s="5"/>
      <c r="N367" s="5"/>
      <c r="O367" s="5"/>
      <c r="P367" s="7"/>
      <c r="Q367" s="8"/>
      <c r="R367" s="8"/>
      <c r="S367" s="8"/>
      <c r="T367" s="4"/>
      <c r="U367" s="4"/>
      <c r="V367" s="4"/>
      <c r="W367" s="4"/>
      <c r="X367" s="8"/>
      <c r="Y367" s="4"/>
      <c r="Z367" s="4"/>
      <c r="AA367" s="4"/>
      <c r="AB367" s="4"/>
      <c r="AC367" s="5"/>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row>
    <row r="368" spans="1:65">
      <c r="A368" s="4"/>
      <c r="B368" s="4"/>
      <c r="C368" s="4"/>
      <c r="D368" s="4"/>
      <c r="E368" s="4"/>
      <c r="F368" s="4"/>
      <c r="G368" s="4"/>
      <c r="H368" s="4"/>
      <c r="I368" s="4"/>
      <c r="J368" s="4"/>
      <c r="K368" s="4"/>
      <c r="L368" s="4"/>
      <c r="M368" s="5"/>
      <c r="N368" s="5"/>
      <c r="O368" s="5"/>
      <c r="P368" s="7"/>
      <c r="Q368" s="8"/>
      <c r="R368" s="8"/>
      <c r="S368" s="8"/>
      <c r="T368" s="4"/>
      <c r="U368" s="4"/>
      <c r="V368" s="4"/>
      <c r="W368" s="4"/>
      <c r="X368" s="8"/>
      <c r="Y368" s="4"/>
      <c r="Z368" s="4"/>
      <c r="AA368" s="4"/>
      <c r="AB368" s="4"/>
      <c r="AC368" s="5"/>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row>
    <row r="369" spans="1:65">
      <c r="A369" s="4"/>
      <c r="B369" s="4"/>
      <c r="C369" s="4"/>
      <c r="D369" s="4"/>
      <c r="E369" s="4"/>
      <c r="F369" s="4"/>
      <c r="G369" s="4"/>
      <c r="H369" s="4"/>
      <c r="I369" s="4"/>
      <c r="J369" s="4"/>
      <c r="K369" s="4"/>
      <c r="L369" s="4"/>
      <c r="M369" s="5"/>
      <c r="N369" s="5"/>
      <c r="O369" s="5"/>
      <c r="P369" s="7"/>
      <c r="Q369" s="8"/>
      <c r="R369" s="8"/>
      <c r="S369" s="8"/>
      <c r="T369" s="4"/>
      <c r="U369" s="4"/>
      <c r="V369" s="4"/>
      <c r="W369" s="4"/>
      <c r="X369" s="8"/>
      <c r="Y369" s="4"/>
      <c r="Z369" s="4"/>
      <c r="AA369" s="4"/>
      <c r="AB369" s="4"/>
      <c r="AC369" s="5"/>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row>
    <row r="370" spans="1:65">
      <c r="A370" s="4"/>
      <c r="B370" s="4"/>
      <c r="C370" s="4"/>
      <c r="D370" s="4"/>
      <c r="E370" s="4"/>
      <c r="F370" s="4"/>
      <c r="G370" s="4"/>
      <c r="H370" s="4"/>
      <c r="I370" s="4"/>
      <c r="J370" s="4"/>
      <c r="K370" s="4"/>
      <c r="L370" s="4"/>
      <c r="M370" s="5"/>
      <c r="N370" s="5"/>
      <c r="O370" s="5"/>
      <c r="P370" s="7"/>
      <c r="Q370" s="8"/>
      <c r="R370" s="8"/>
      <c r="S370" s="8"/>
      <c r="T370" s="4"/>
      <c r="U370" s="4"/>
      <c r="V370" s="4"/>
      <c r="W370" s="4"/>
      <c r="X370" s="8"/>
      <c r="Y370" s="4"/>
      <c r="Z370" s="4"/>
      <c r="AA370" s="4"/>
      <c r="AB370" s="4"/>
      <c r="AC370" s="5"/>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row>
    <row r="371" spans="1:65">
      <c r="A371" s="4"/>
      <c r="B371" s="4"/>
      <c r="C371" s="4"/>
      <c r="D371" s="4"/>
      <c r="E371" s="4"/>
      <c r="F371" s="4"/>
      <c r="G371" s="4"/>
      <c r="H371" s="4"/>
      <c r="I371" s="4"/>
      <c r="J371" s="4"/>
      <c r="K371" s="4"/>
      <c r="L371" s="4"/>
      <c r="M371" s="5"/>
      <c r="N371" s="5"/>
      <c r="O371" s="5"/>
      <c r="P371" s="7"/>
      <c r="Q371" s="8"/>
      <c r="R371" s="8"/>
      <c r="S371" s="8"/>
      <c r="T371" s="4"/>
      <c r="U371" s="4"/>
      <c r="V371" s="4"/>
      <c r="W371" s="4"/>
      <c r="X371" s="8"/>
      <c r="Y371" s="4"/>
      <c r="Z371" s="4"/>
      <c r="AA371" s="4"/>
      <c r="AB371" s="4"/>
      <c r="AC371" s="5"/>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row>
    <row r="372" spans="1:65">
      <c r="A372" s="4"/>
      <c r="B372" s="4"/>
      <c r="C372" s="4"/>
      <c r="D372" s="4"/>
      <c r="E372" s="4"/>
      <c r="F372" s="4"/>
      <c r="G372" s="4"/>
      <c r="H372" s="4"/>
      <c r="I372" s="4"/>
      <c r="J372" s="4"/>
      <c r="K372" s="4"/>
      <c r="L372" s="4"/>
      <c r="M372" s="5"/>
      <c r="N372" s="5"/>
      <c r="O372" s="5"/>
      <c r="P372" s="7"/>
      <c r="Q372" s="8"/>
      <c r="R372" s="8"/>
      <c r="S372" s="8"/>
      <c r="T372" s="4"/>
      <c r="U372" s="4"/>
      <c r="V372" s="4"/>
      <c r="W372" s="4"/>
      <c r="X372" s="8"/>
      <c r="Y372" s="4"/>
      <c r="Z372" s="4"/>
      <c r="AA372" s="4"/>
      <c r="AB372" s="4"/>
      <c r="AC372" s="5"/>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row>
    <row r="373" spans="1:65">
      <c r="A373" s="4"/>
      <c r="B373" s="4"/>
      <c r="C373" s="4"/>
      <c r="D373" s="4"/>
      <c r="E373" s="4"/>
      <c r="F373" s="4"/>
      <c r="G373" s="4"/>
      <c r="H373" s="4"/>
      <c r="I373" s="4"/>
      <c r="J373" s="4"/>
      <c r="K373" s="4"/>
      <c r="L373" s="4"/>
      <c r="M373" s="5"/>
      <c r="N373" s="5"/>
      <c r="O373" s="5"/>
      <c r="P373" s="7"/>
      <c r="Q373" s="8"/>
      <c r="R373" s="8"/>
      <c r="S373" s="8"/>
      <c r="T373" s="4"/>
      <c r="U373" s="4"/>
      <c r="V373" s="4"/>
      <c r="W373" s="4"/>
      <c r="X373" s="8"/>
      <c r="Y373" s="4"/>
      <c r="Z373" s="4"/>
      <c r="AA373" s="4"/>
      <c r="AB373" s="4"/>
      <c r="AC373" s="5"/>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row>
    <row r="374" spans="1:65">
      <c r="A374" s="4"/>
      <c r="B374" s="4"/>
      <c r="C374" s="4"/>
      <c r="D374" s="4"/>
      <c r="E374" s="4"/>
      <c r="F374" s="4"/>
      <c r="G374" s="4"/>
      <c r="H374" s="4"/>
      <c r="I374" s="4"/>
      <c r="J374" s="4"/>
      <c r="K374" s="4"/>
      <c r="L374" s="4"/>
      <c r="M374" s="5"/>
      <c r="N374" s="5"/>
      <c r="O374" s="5"/>
      <c r="P374" s="7"/>
      <c r="Q374" s="8"/>
      <c r="R374" s="8"/>
      <c r="S374" s="8"/>
      <c r="T374" s="4"/>
      <c r="U374" s="4"/>
      <c r="V374" s="4"/>
      <c r="W374" s="4"/>
      <c r="X374" s="8"/>
      <c r="Y374" s="4"/>
      <c r="Z374" s="4"/>
      <c r="AA374" s="4"/>
      <c r="AB374" s="4"/>
      <c r="AC374" s="5"/>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row>
    <row r="375" spans="1:65">
      <c r="A375" s="4"/>
      <c r="B375" s="4"/>
      <c r="C375" s="4"/>
      <c r="D375" s="4"/>
      <c r="E375" s="4"/>
      <c r="F375" s="4"/>
      <c r="G375" s="4"/>
      <c r="H375" s="4"/>
      <c r="I375" s="4"/>
      <c r="J375" s="4"/>
      <c r="K375" s="4"/>
      <c r="L375" s="4"/>
      <c r="M375" s="5"/>
      <c r="N375" s="5"/>
      <c r="O375" s="5"/>
      <c r="P375" s="7"/>
      <c r="Q375" s="8"/>
      <c r="R375" s="8"/>
      <c r="S375" s="8"/>
      <c r="T375" s="4"/>
      <c r="U375" s="4"/>
      <c r="V375" s="4"/>
      <c r="W375" s="4"/>
      <c r="X375" s="8"/>
      <c r="Y375" s="4"/>
      <c r="Z375" s="4"/>
      <c r="AA375" s="4"/>
      <c r="AB375" s="4"/>
      <c r="AC375" s="5"/>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row>
    <row r="376" spans="1:65">
      <c r="A376" s="4"/>
      <c r="B376" s="4"/>
      <c r="C376" s="4"/>
      <c r="D376" s="4"/>
      <c r="E376" s="4"/>
      <c r="F376" s="4"/>
      <c r="G376" s="4"/>
      <c r="H376" s="4"/>
      <c r="I376" s="4"/>
      <c r="J376" s="4"/>
      <c r="K376" s="4"/>
      <c r="L376" s="4"/>
      <c r="M376" s="5"/>
      <c r="N376" s="5"/>
      <c r="O376" s="5"/>
      <c r="P376" s="7"/>
      <c r="Q376" s="8"/>
      <c r="R376" s="8"/>
      <c r="S376" s="8"/>
      <c r="T376" s="4"/>
      <c r="U376" s="4"/>
      <c r="V376" s="4"/>
      <c r="W376" s="4"/>
      <c r="X376" s="8"/>
      <c r="Y376" s="4"/>
      <c r="Z376" s="4"/>
      <c r="AA376" s="4"/>
      <c r="AB376" s="4"/>
      <c r="AC376" s="5"/>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row>
    <row r="377" spans="1:65">
      <c r="A377" s="4"/>
      <c r="B377" s="4"/>
      <c r="C377" s="4"/>
      <c r="D377" s="4"/>
      <c r="E377" s="4"/>
      <c r="F377" s="4"/>
      <c r="G377" s="4"/>
      <c r="H377" s="4"/>
      <c r="I377" s="4"/>
      <c r="J377" s="4"/>
      <c r="K377" s="4"/>
      <c r="L377" s="4"/>
      <c r="M377" s="5"/>
      <c r="N377" s="5"/>
      <c r="O377" s="5"/>
      <c r="P377" s="7"/>
      <c r="Q377" s="8"/>
      <c r="R377" s="8"/>
      <c r="S377" s="8"/>
      <c r="T377" s="4"/>
      <c r="U377" s="4"/>
      <c r="V377" s="4"/>
      <c r="W377" s="4"/>
      <c r="X377" s="8"/>
      <c r="Y377" s="4"/>
      <c r="Z377" s="4"/>
      <c r="AA377" s="4"/>
      <c r="AB377" s="4"/>
      <c r="AC377" s="5"/>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row>
    <row r="378" spans="1:65">
      <c r="A378" s="4"/>
      <c r="B378" s="4"/>
      <c r="C378" s="4"/>
      <c r="D378" s="4"/>
      <c r="E378" s="4"/>
      <c r="F378" s="4"/>
      <c r="G378" s="4"/>
      <c r="H378" s="4"/>
      <c r="I378" s="4"/>
      <c r="J378" s="4"/>
      <c r="K378" s="4"/>
      <c r="L378" s="4"/>
      <c r="M378" s="5"/>
      <c r="N378" s="5"/>
      <c r="O378" s="5"/>
      <c r="P378" s="7"/>
      <c r="Q378" s="8"/>
      <c r="R378" s="8"/>
      <c r="S378" s="8"/>
      <c r="T378" s="4"/>
      <c r="U378" s="4"/>
      <c r="V378" s="4"/>
      <c r="W378" s="4"/>
      <c r="X378" s="8"/>
      <c r="Y378" s="4"/>
      <c r="Z378" s="4"/>
      <c r="AA378" s="4"/>
      <c r="AB378" s="4"/>
      <c r="AC378" s="5"/>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row>
    <row r="379" spans="1:65">
      <c r="A379" s="4"/>
      <c r="B379" s="4"/>
      <c r="C379" s="4"/>
      <c r="D379" s="4"/>
      <c r="E379" s="4"/>
      <c r="F379" s="4"/>
      <c r="G379" s="4"/>
      <c r="H379" s="4"/>
      <c r="I379" s="4"/>
      <c r="J379" s="4"/>
      <c r="K379" s="4"/>
      <c r="L379" s="4"/>
      <c r="M379" s="5"/>
      <c r="N379" s="5"/>
      <c r="O379" s="5"/>
      <c r="P379" s="7"/>
      <c r="Q379" s="8"/>
      <c r="R379" s="8"/>
      <c r="S379" s="8"/>
      <c r="T379" s="4"/>
      <c r="U379" s="4"/>
      <c r="V379" s="4"/>
      <c r="W379" s="4"/>
      <c r="X379" s="8"/>
      <c r="Y379" s="4"/>
      <c r="Z379" s="4"/>
      <c r="AA379" s="4"/>
      <c r="AB379" s="4"/>
      <c r="AC379" s="5"/>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row>
    <row r="380" spans="1:65">
      <c r="A380" s="4"/>
      <c r="B380" s="4"/>
      <c r="C380" s="4"/>
      <c r="D380" s="4"/>
      <c r="E380" s="4"/>
      <c r="F380" s="4"/>
      <c r="G380" s="4"/>
      <c r="H380" s="4"/>
      <c r="I380" s="4"/>
      <c r="J380" s="4"/>
      <c r="K380" s="4"/>
      <c r="L380" s="4"/>
      <c r="M380" s="5"/>
      <c r="N380" s="5"/>
      <c r="O380" s="5"/>
      <c r="P380" s="7"/>
      <c r="Q380" s="8"/>
      <c r="R380" s="8"/>
      <c r="S380" s="8"/>
      <c r="T380" s="4"/>
      <c r="U380" s="4"/>
      <c r="V380" s="4"/>
      <c r="W380" s="4"/>
      <c r="X380" s="8"/>
      <c r="Y380" s="4"/>
      <c r="Z380" s="4"/>
      <c r="AA380" s="4"/>
      <c r="AB380" s="4"/>
      <c r="AC380" s="5"/>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row>
    <row r="381" spans="1:65">
      <c r="A381" s="4"/>
      <c r="B381" s="4"/>
      <c r="C381" s="4"/>
      <c r="D381" s="4"/>
      <c r="E381" s="4"/>
      <c r="F381" s="4"/>
      <c r="G381" s="4"/>
      <c r="H381" s="4"/>
      <c r="I381" s="4"/>
      <c r="J381" s="4"/>
      <c r="K381" s="4"/>
      <c r="L381" s="4"/>
      <c r="M381" s="5"/>
      <c r="N381" s="5"/>
      <c r="O381" s="5"/>
      <c r="P381" s="7"/>
      <c r="Q381" s="8"/>
      <c r="R381" s="8"/>
      <c r="S381" s="8"/>
      <c r="T381" s="4"/>
      <c r="U381" s="4"/>
      <c r="V381" s="4"/>
      <c r="W381" s="4"/>
      <c r="X381" s="8"/>
      <c r="Y381" s="4"/>
      <c r="Z381" s="4"/>
      <c r="AA381" s="4"/>
      <c r="AB381" s="4"/>
      <c r="AC381" s="5"/>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row>
    <row r="382" spans="1:65">
      <c r="A382" s="4"/>
      <c r="B382" s="4"/>
      <c r="C382" s="4"/>
      <c r="D382" s="4"/>
      <c r="E382" s="4"/>
      <c r="F382" s="4"/>
      <c r="G382" s="4"/>
      <c r="H382" s="4"/>
      <c r="I382" s="4"/>
      <c r="J382" s="4"/>
      <c r="K382" s="4"/>
      <c r="L382" s="4"/>
      <c r="M382" s="5"/>
      <c r="N382" s="5"/>
      <c r="O382" s="5"/>
      <c r="P382" s="7"/>
      <c r="Q382" s="8"/>
      <c r="R382" s="8"/>
      <c r="S382" s="8"/>
      <c r="T382" s="4"/>
      <c r="U382" s="4"/>
      <c r="V382" s="4"/>
      <c r="W382" s="4"/>
      <c r="X382" s="8"/>
      <c r="Y382" s="4"/>
      <c r="Z382" s="4"/>
      <c r="AA382" s="4"/>
      <c r="AB382" s="4"/>
      <c r="AC382" s="5"/>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row>
    <row r="383" spans="1:65">
      <c r="A383" s="4"/>
      <c r="B383" s="4"/>
      <c r="C383" s="4"/>
      <c r="D383" s="4"/>
      <c r="E383" s="4"/>
      <c r="F383" s="4"/>
      <c r="G383" s="4"/>
      <c r="H383" s="4"/>
      <c r="I383" s="4"/>
      <c r="J383" s="4"/>
      <c r="K383" s="4"/>
      <c r="L383" s="4"/>
      <c r="M383" s="5"/>
      <c r="N383" s="5"/>
      <c r="O383" s="5"/>
      <c r="P383" s="7"/>
      <c r="Q383" s="8"/>
      <c r="R383" s="8"/>
      <c r="S383" s="8"/>
      <c r="T383" s="4"/>
      <c r="U383" s="4"/>
      <c r="V383" s="4"/>
      <c r="W383" s="4"/>
      <c r="X383" s="8"/>
      <c r="Y383" s="4"/>
      <c r="Z383" s="4"/>
      <c r="AA383" s="4"/>
      <c r="AB383" s="4"/>
      <c r="AC383" s="5"/>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row>
    <row r="384" spans="1:65">
      <c r="A384" s="4"/>
      <c r="B384" s="4"/>
      <c r="C384" s="4"/>
      <c r="D384" s="4"/>
      <c r="E384" s="4"/>
      <c r="F384" s="4"/>
      <c r="G384" s="4"/>
      <c r="H384" s="4"/>
      <c r="I384" s="4"/>
      <c r="J384" s="4"/>
      <c r="K384" s="4"/>
      <c r="L384" s="4"/>
      <c r="M384" s="5"/>
      <c r="N384" s="5"/>
      <c r="O384" s="5"/>
      <c r="P384" s="7"/>
      <c r="Q384" s="8"/>
      <c r="R384" s="8"/>
      <c r="S384" s="8"/>
      <c r="T384" s="4"/>
      <c r="U384" s="4"/>
      <c r="V384" s="4"/>
      <c r="W384" s="4"/>
      <c r="X384" s="8"/>
      <c r="Y384" s="4"/>
      <c r="Z384" s="4"/>
      <c r="AA384" s="4"/>
      <c r="AB384" s="4"/>
      <c r="AC384" s="5"/>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row>
    <row r="385" spans="1:65">
      <c r="A385" s="4"/>
      <c r="B385" s="4"/>
      <c r="C385" s="4"/>
      <c r="D385" s="4"/>
      <c r="E385" s="4"/>
      <c r="F385" s="4"/>
      <c r="G385" s="4"/>
      <c r="H385" s="4"/>
      <c r="I385" s="4"/>
      <c r="J385" s="4"/>
      <c r="K385" s="4"/>
      <c r="L385" s="4"/>
      <c r="M385" s="5"/>
      <c r="N385" s="5"/>
      <c r="O385" s="5"/>
      <c r="P385" s="7"/>
      <c r="Q385" s="8"/>
      <c r="R385" s="8"/>
      <c r="S385" s="8"/>
      <c r="T385" s="4"/>
      <c r="U385" s="4"/>
      <c r="V385" s="4"/>
      <c r="W385" s="4"/>
      <c r="X385" s="8"/>
      <c r="Y385" s="4"/>
      <c r="Z385" s="4"/>
      <c r="AA385" s="4"/>
      <c r="AB385" s="4"/>
      <c r="AC385" s="5"/>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row>
    <row r="386" spans="1:65">
      <c r="A386" s="4"/>
      <c r="B386" s="4"/>
      <c r="C386" s="4"/>
      <c r="D386" s="4"/>
      <c r="E386" s="4"/>
      <c r="F386" s="4"/>
      <c r="G386" s="4"/>
      <c r="H386" s="4"/>
      <c r="I386" s="4"/>
      <c r="J386" s="4"/>
      <c r="K386" s="4"/>
      <c r="L386" s="4"/>
      <c r="M386" s="5"/>
      <c r="N386" s="5"/>
      <c r="O386" s="5"/>
      <c r="P386" s="7"/>
      <c r="Q386" s="8"/>
      <c r="R386" s="8"/>
      <c r="S386" s="8"/>
      <c r="T386" s="4"/>
      <c r="U386" s="4"/>
      <c r="V386" s="4"/>
      <c r="W386" s="4"/>
      <c r="X386" s="8"/>
      <c r="Y386" s="4"/>
      <c r="Z386" s="4"/>
      <c r="AA386" s="4"/>
      <c r="AB386" s="4"/>
      <c r="AC386" s="5"/>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row>
    <row r="387" spans="1:65">
      <c r="A387" s="4"/>
      <c r="B387" s="4"/>
      <c r="C387" s="4"/>
      <c r="D387" s="4"/>
      <c r="E387" s="4"/>
      <c r="F387" s="4"/>
      <c r="G387" s="4"/>
      <c r="H387" s="4"/>
      <c r="I387" s="4"/>
      <c r="J387" s="4"/>
      <c r="K387" s="4"/>
      <c r="L387" s="4"/>
      <c r="M387" s="5"/>
      <c r="N387" s="5"/>
      <c r="O387" s="5"/>
      <c r="P387" s="7"/>
      <c r="Q387" s="8"/>
      <c r="R387" s="8"/>
      <c r="S387" s="8"/>
      <c r="T387" s="4"/>
      <c r="U387" s="4"/>
      <c r="V387" s="4"/>
      <c r="W387" s="4"/>
      <c r="X387" s="8"/>
      <c r="Y387" s="4"/>
      <c r="Z387" s="4"/>
      <c r="AA387" s="4"/>
      <c r="AB387" s="4"/>
      <c r="AC387" s="5"/>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row>
    <row r="388" spans="1:65">
      <c r="A388" s="4"/>
      <c r="B388" s="4"/>
      <c r="C388" s="4"/>
      <c r="D388" s="4"/>
      <c r="E388" s="4"/>
      <c r="F388" s="4"/>
      <c r="G388" s="4"/>
      <c r="H388" s="4"/>
      <c r="I388" s="4"/>
      <c r="J388" s="4"/>
      <c r="K388" s="4"/>
      <c r="L388" s="4"/>
      <c r="M388" s="5"/>
      <c r="N388" s="5"/>
      <c r="O388" s="5"/>
      <c r="P388" s="7"/>
      <c r="Q388" s="8"/>
      <c r="R388" s="8"/>
      <c r="S388" s="8"/>
      <c r="T388" s="4"/>
      <c r="U388" s="4"/>
      <c r="V388" s="4"/>
      <c r="W388" s="4"/>
      <c r="X388" s="8"/>
      <c r="Y388" s="4"/>
      <c r="Z388" s="4"/>
      <c r="AA388" s="4"/>
      <c r="AB388" s="4"/>
      <c r="AC388" s="5"/>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row>
    <row r="389" spans="1:65">
      <c r="A389" s="4"/>
      <c r="B389" s="4"/>
      <c r="C389" s="4"/>
      <c r="D389" s="4"/>
      <c r="E389" s="4"/>
      <c r="F389" s="4"/>
      <c r="G389" s="4"/>
      <c r="H389" s="4"/>
      <c r="I389" s="4"/>
      <c r="J389" s="4"/>
      <c r="K389" s="4"/>
      <c r="L389" s="4"/>
      <c r="M389" s="5"/>
      <c r="N389" s="5"/>
      <c r="O389" s="5"/>
      <c r="P389" s="7"/>
      <c r="Q389" s="8"/>
      <c r="R389" s="8"/>
      <c r="S389" s="8"/>
      <c r="T389" s="4"/>
      <c r="U389" s="4"/>
      <c r="V389" s="4"/>
      <c r="W389" s="4"/>
      <c r="X389" s="8"/>
      <c r="Y389" s="4"/>
      <c r="Z389" s="4"/>
      <c r="AA389" s="4"/>
      <c r="AB389" s="4"/>
      <c r="AC389" s="5"/>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row>
    <row r="390" spans="1:65">
      <c r="A390" s="4"/>
      <c r="B390" s="4"/>
      <c r="C390" s="4"/>
      <c r="D390" s="4"/>
      <c r="E390" s="4"/>
      <c r="F390" s="4"/>
      <c r="G390" s="4"/>
      <c r="H390" s="4"/>
      <c r="I390" s="4"/>
      <c r="J390" s="4"/>
      <c r="K390" s="4"/>
      <c r="L390" s="4"/>
      <c r="M390" s="5"/>
      <c r="N390" s="5"/>
      <c r="O390" s="5"/>
      <c r="P390" s="7"/>
      <c r="Q390" s="8"/>
      <c r="R390" s="8"/>
      <c r="S390" s="8"/>
      <c r="T390" s="4"/>
      <c r="U390" s="4"/>
      <c r="V390" s="4"/>
      <c r="W390" s="4"/>
      <c r="X390" s="8"/>
      <c r="Y390" s="4"/>
      <c r="Z390" s="4"/>
      <c r="AA390" s="4"/>
      <c r="AB390" s="4"/>
      <c r="AC390" s="5"/>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row>
    <row r="391" spans="1:65">
      <c r="A391" s="4"/>
      <c r="B391" s="4"/>
      <c r="C391" s="4"/>
      <c r="D391" s="4"/>
      <c r="E391" s="4"/>
      <c r="F391" s="4"/>
      <c r="G391" s="4"/>
      <c r="H391" s="4"/>
      <c r="I391" s="4"/>
      <c r="J391" s="4"/>
      <c r="K391" s="4"/>
      <c r="L391" s="4"/>
      <c r="M391" s="5"/>
      <c r="N391" s="5"/>
      <c r="O391" s="5"/>
      <c r="P391" s="7"/>
      <c r="Q391" s="8"/>
      <c r="R391" s="8"/>
      <c r="S391" s="8"/>
      <c r="T391" s="4"/>
      <c r="U391" s="4"/>
      <c r="V391" s="4"/>
      <c r="W391" s="4"/>
      <c r="X391" s="8"/>
      <c r="Y391" s="4"/>
      <c r="Z391" s="4"/>
      <c r="AA391" s="4"/>
      <c r="AB391" s="4"/>
      <c r="AC391" s="5"/>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row>
    <row r="392" spans="1:65">
      <c r="A392" s="4"/>
      <c r="B392" s="4"/>
      <c r="C392" s="4"/>
      <c r="D392" s="4"/>
      <c r="E392" s="4"/>
      <c r="F392" s="4"/>
      <c r="G392" s="4"/>
      <c r="H392" s="4"/>
      <c r="I392" s="4"/>
      <c r="J392" s="4"/>
      <c r="K392" s="4"/>
      <c r="L392" s="4"/>
      <c r="M392" s="5"/>
      <c r="N392" s="5"/>
      <c r="O392" s="5"/>
      <c r="P392" s="7"/>
      <c r="Q392" s="8"/>
      <c r="R392" s="8"/>
      <c r="S392" s="8"/>
      <c r="T392" s="4"/>
      <c r="U392" s="4"/>
      <c r="V392" s="4"/>
      <c r="W392" s="4"/>
      <c r="X392" s="8"/>
      <c r="Y392" s="4"/>
      <c r="Z392" s="4"/>
      <c r="AA392" s="4"/>
      <c r="AB392" s="4"/>
      <c r="AC392" s="5"/>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row>
    <row r="393" spans="1:65">
      <c r="A393" s="4"/>
      <c r="B393" s="4"/>
      <c r="C393" s="4"/>
      <c r="D393" s="4"/>
      <c r="E393" s="4"/>
      <c r="F393" s="4"/>
      <c r="G393" s="4"/>
      <c r="H393" s="4"/>
      <c r="I393" s="4"/>
      <c r="J393" s="4"/>
      <c r="K393" s="4"/>
      <c r="L393" s="4"/>
      <c r="M393" s="5"/>
      <c r="N393" s="5"/>
      <c r="O393" s="5"/>
      <c r="P393" s="7"/>
      <c r="Q393" s="8"/>
      <c r="R393" s="8"/>
      <c r="S393" s="8"/>
      <c r="T393" s="4"/>
      <c r="U393" s="4"/>
      <c r="V393" s="4"/>
      <c r="W393" s="4"/>
      <c r="X393" s="8"/>
      <c r="Y393" s="4"/>
      <c r="Z393" s="4"/>
      <c r="AA393" s="4"/>
      <c r="AB393" s="4"/>
      <c r="AC393" s="5"/>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row>
    <row r="394" spans="1:65">
      <c r="A394" s="4"/>
      <c r="B394" s="4"/>
      <c r="C394" s="4"/>
      <c r="D394" s="4"/>
      <c r="E394" s="4"/>
      <c r="F394" s="4"/>
      <c r="G394" s="4"/>
      <c r="H394" s="4"/>
      <c r="I394" s="4"/>
      <c r="J394" s="4"/>
      <c r="K394" s="4"/>
      <c r="L394" s="4"/>
      <c r="M394" s="5"/>
      <c r="N394" s="5"/>
      <c r="O394" s="5"/>
      <c r="P394" s="7"/>
      <c r="Q394" s="8"/>
      <c r="R394" s="8"/>
      <c r="S394" s="8"/>
      <c r="T394" s="4"/>
      <c r="U394" s="4"/>
      <c r="V394" s="4"/>
      <c r="W394" s="4"/>
      <c r="X394" s="8"/>
      <c r="Y394" s="4"/>
      <c r="Z394" s="4"/>
      <c r="AA394" s="4"/>
      <c r="AB394" s="4"/>
      <c r="AC394" s="5"/>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row>
    <row r="395" spans="1:65">
      <c r="A395" s="4"/>
      <c r="B395" s="4"/>
      <c r="C395" s="4"/>
      <c r="D395" s="4"/>
      <c r="E395" s="4"/>
      <c r="F395" s="4"/>
      <c r="G395" s="4"/>
      <c r="H395" s="4"/>
      <c r="I395" s="4"/>
      <c r="J395" s="4"/>
      <c r="K395" s="4"/>
      <c r="L395" s="4"/>
      <c r="M395" s="5"/>
      <c r="N395" s="5"/>
      <c r="O395" s="5"/>
      <c r="P395" s="7"/>
      <c r="Q395" s="8"/>
      <c r="R395" s="8"/>
      <c r="S395" s="8"/>
      <c r="T395" s="4"/>
      <c r="U395" s="4"/>
      <c r="V395" s="4"/>
      <c r="W395" s="4"/>
      <c r="X395" s="8"/>
      <c r="Y395" s="4"/>
      <c r="Z395" s="4"/>
      <c r="AA395" s="4"/>
      <c r="AB395" s="4"/>
      <c r="AC395" s="5"/>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row>
    <row r="396" spans="1:65">
      <c r="A396" s="4"/>
      <c r="B396" s="4"/>
      <c r="C396" s="4"/>
      <c r="D396" s="4"/>
      <c r="E396" s="4"/>
      <c r="F396" s="4"/>
      <c r="G396" s="4"/>
      <c r="H396" s="4"/>
      <c r="I396" s="4"/>
      <c r="J396" s="4"/>
      <c r="K396" s="4"/>
      <c r="L396" s="4"/>
      <c r="M396" s="5"/>
      <c r="N396" s="5"/>
      <c r="O396" s="5"/>
      <c r="P396" s="7"/>
      <c r="Q396" s="8"/>
      <c r="R396" s="8"/>
      <c r="S396" s="8"/>
      <c r="T396" s="4"/>
      <c r="U396" s="4"/>
      <c r="V396" s="4"/>
      <c r="W396" s="4"/>
      <c r="X396" s="8"/>
      <c r="Y396" s="4"/>
      <c r="Z396" s="4"/>
      <c r="AA396" s="4"/>
      <c r="AB396" s="4"/>
      <c r="AC396" s="5"/>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row>
    <row r="397" spans="1:65">
      <c r="A397" s="4"/>
      <c r="B397" s="4"/>
      <c r="C397" s="4"/>
      <c r="D397" s="4"/>
      <c r="E397" s="4"/>
      <c r="F397" s="4"/>
      <c r="G397" s="4"/>
      <c r="H397" s="4"/>
      <c r="I397" s="4"/>
      <c r="J397" s="4"/>
      <c r="K397" s="4"/>
      <c r="L397" s="4"/>
      <c r="M397" s="5"/>
      <c r="N397" s="5"/>
      <c r="O397" s="5"/>
      <c r="P397" s="7"/>
      <c r="Q397" s="8"/>
      <c r="R397" s="8"/>
      <c r="S397" s="8"/>
      <c r="T397" s="4"/>
      <c r="U397" s="4"/>
      <c r="V397" s="4"/>
      <c r="W397" s="4"/>
      <c r="X397" s="8"/>
      <c r="Y397" s="4"/>
      <c r="Z397" s="4"/>
      <c r="AA397" s="4"/>
      <c r="AB397" s="4"/>
      <c r="AC397" s="5"/>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row>
    <row r="398" spans="1:65">
      <c r="A398" s="4"/>
      <c r="B398" s="4"/>
      <c r="C398" s="4"/>
      <c r="D398" s="4"/>
      <c r="E398" s="4"/>
      <c r="F398" s="4"/>
      <c r="G398" s="4"/>
      <c r="H398" s="4"/>
      <c r="I398" s="4"/>
      <c r="J398" s="4"/>
      <c r="K398" s="4"/>
      <c r="L398" s="4"/>
      <c r="M398" s="5"/>
      <c r="N398" s="5"/>
      <c r="O398" s="5"/>
      <c r="P398" s="7"/>
      <c r="Q398" s="8"/>
      <c r="R398" s="8"/>
      <c r="S398" s="8"/>
      <c r="T398" s="4"/>
      <c r="U398" s="4"/>
      <c r="V398" s="4"/>
      <c r="W398" s="4"/>
      <c r="X398" s="8"/>
      <c r="Y398" s="4"/>
      <c r="Z398" s="4"/>
      <c r="AA398" s="4"/>
      <c r="AB398" s="4"/>
      <c r="AC398" s="5"/>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row>
    <row r="399" spans="1:65">
      <c r="A399" s="4"/>
      <c r="B399" s="4"/>
      <c r="C399" s="4"/>
      <c r="D399" s="4"/>
      <c r="E399" s="4"/>
      <c r="F399" s="4"/>
      <c r="G399" s="4"/>
      <c r="H399" s="4"/>
      <c r="I399" s="4"/>
      <c r="J399" s="4"/>
      <c r="K399" s="4"/>
      <c r="L399" s="4"/>
      <c r="M399" s="5"/>
      <c r="N399" s="5"/>
      <c r="O399" s="5"/>
      <c r="P399" s="7"/>
      <c r="Q399" s="8"/>
      <c r="R399" s="8"/>
      <c r="S399" s="8"/>
      <c r="T399" s="4"/>
      <c r="U399" s="4"/>
      <c r="V399" s="4"/>
      <c r="W399" s="4"/>
      <c r="X399" s="8"/>
      <c r="Y399" s="4"/>
      <c r="Z399" s="4"/>
      <c r="AA399" s="4"/>
      <c r="AB399" s="4"/>
      <c r="AC399" s="5"/>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row>
    <row r="400" spans="1:65">
      <c r="A400" s="4"/>
      <c r="B400" s="4"/>
      <c r="C400" s="4"/>
      <c r="D400" s="4"/>
      <c r="E400" s="4"/>
      <c r="F400" s="4"/>
      <c r="G400" s="4"/>
      <c r="H400" s="4"/>
      <c r="I400" s="4"/>
      <c r="J400" s="4"/>
      <c r="K400" s="4"/>
      <c r="L400" s="4"/>
      <c r="M400" s="5"/>
      <c r="N400" s="5"/>
      <c r="O400" s="5"/>
      <c r="P400" s="7"/>
      <c r="Q400" s="8"/>
      <c r="R400" s="8"/>
      <c r="S400" s="8"/>
      <c r="T400" s="4"/>
      <c r="U400" s="4"/>
      <c r="V400" s="4"/>
      <c r="W400" s="4"/>
      <c r="X400" s="8"/>
      <c r="Y400" s="4"/>
      <c r="Z400" s="4"/>
      <c r="AA400" s="4"/>
      <c r="AB400" s="4"/>
      <c r="AC400" s="5"/>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row>
    <row r="401" spans="1:65">
      <c r="A401" s="4"/>
      <c r="B401" s="4"/>
      <c r="C401" s="4"/>
      <c r="D401" s="4"/>
      <c r="E401" s="4"/>
      <c r="F401" s="4"/>
      <c r="G401" s="4"/>
      <c r="H401" s="4"/>
      <c r="I401" s="4"/>
      <c r="J401" s="4"/>
      <c r="K401" s="4"/>
      <c r="L401" s="4"/>
      <c r="M401" s="5"/>
      <c r="N401" s="5"/>
      <c r="O401" s="5"/>
      <c r="P401" s="7"/>
      <c r="Q401" s="8"/>
      <c r="R401" s="8"/>
      <c r="S401" s="8"/>
      <c r="T401" s="4"/>
      <c r="U401" s="4"/>
      <c r="V401" s="4"/>
      <c r="W401" s="4"/>
      <c r="X401" s="8"/>
      <c r="Y401" s="4"/>
      <c r="Z401" s="4"/>
      <c r="AA401" s="4"/>
      <c r="AB401" s="4"/>
      <c r="AC401" s="5"/>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row>
    <row r="402" spans="1:65">
      <c r="A402" s="4"/>
      <c r="B402" s="4"/>
      <c r="C402" s="4"/>
      <c r="D402" s="4"/>
      <c r="E402" s="4"/>
      <c r="F402" s="4"/>
      <c r="G402" s="4"/>
      <c r="H402" s="4"/>
      <c r="I402" s="4"/>
      <c r="J402" s="4"/>
      <c r="K402" s="4"/>
      <c r="L402" s="4"/>
      <c r="M402" s="5"/>
      <c r="N402" s="5"/>
      <c r="O402" s="5"/>
      <c r="P402" s="7"/>
      <c r="Q402" s="8"/>
      <c r="R402" s="8"/>
      <c r="S402" s="8"/>
      <c r="T402" s="4"/>
      <c r="U402" s="4"/>
      <c r="V402" s="4"/>
      <c r="W402" s="4"/>
      <c r="X402" s="8"/>
      <c r="Y402" s="4"/>
      <c r="Z402" s="4"/>
      <c r="AA402" s="4"/>
      <c r="AB402" s="4"/>
      <c r="AC402" s="5"/>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row>
    <row r="403" spans="1:65">
      <c r="A403" s="4"/>
      <c r="B403" s="4"/>
      <c r="C403" s="4"/>
      <c r="D403" s="4"/>
      <c r="E403" s="4"/>
      <c r="F403" s="4"/>
      <c r="G403" s="4"/>
      <c r="H403" s="4"/>
      <c r="I403" s="4"/>
      <c r="J403" s="4"/>
      <c r="K403" s="4"/>
      <c r="L403" s="4"/>
      <c r="M403" s="5"/>
      <c r="N403" s="5"/>
      <c r="O403" s="5"/>
      <c r="P403" s="7"/>
      <c r="Q403" s="8"/>
      <c r="R403" s="8"/>
      <c r="S403" s="8"/>
      <c r="T403" s="4"/>
      <c r="U403" s="4"/>
      <c r="V403" s="4"/>
      <c r="W403" s="4"/>
      <c r="X403" s="8"/>
      <c r="Y403" s="4"/>
      <c r="Z403" s="4"/>
      <c r="AA403" s="4"/>
      <c r="AB403" s="4"/>
      <c r="AC403" s="5"/>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row>
    <row r="404" spans="1:65">
      <c r="A404" s="4"/>
      <c r="B404" s="4"/>
      <c r="C404" s="4"/>
      <c r="D404" s="4"/>
      <c r="E404" s="4"/>
      <c r="F404" s="4"/>
      <c r="G404" s="4"/>
      <c r="H404" s="4"/>
      <c r="I404" s="4"/>
      <c r="J404" s="4"/>
      <c r="K404" s="4"/>
      <c r="L404" s="4"/>
      <c r="M404" s="5"/>
      <c r="N404" s="5"/>
      <c r="O404" s="5"/>
      <c r="P404" s="7"/>
      <c r="Q404" s="8"/>
      <c r="R404" s="8"/>
      <c r="S404" s="8"/>
      <c r="T404" s="4"/>
      <c r="U404" s="4"/>
      <c r="V404" s="4"/>
      <c r="W404" s="4"/>
      <c r="X404" s="8"/>
      <c r="Y404" s="4"/>
      <c r="Z404" s="4"/>
      <c r="AA404" s="4"/>
      <c r="AB404" s="4"/>
      <c r="AC404" s="5"/>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row>
    <row r="405" spans="1:65">
      <c r="A405" s="4"/>
      <c r="B405" s="4"/>
      <c r="C405" s="4"/>
      <c r="D405" s="4"/>
      <c r="E405" s="4"/>
      <c r="F405" s="4"/>
      <c r="G405" s="4"/>
      <c r="H405" s="4"/>
      <c r="I405" s="4"/>
      <c r="J405" s="4"/>
      <c r="K405" s="4"/>
      <c r="L405" s="4"/>
      <c r="M405" s="5"/>
      <c r="N405" s="5"/>
      <c r="O405" s="5"/>
      <c r="P405" s="7"/>
      <c r="Q405" s="8"/>
      <c r="R405" s="8"/>
      <c r="S405" s="8"/>
      <c r="T405" s="4"/>
      <c r="U405" s="4"/>
      <c r="V405" s="4"/>
      <c r="W405" s="4"/>
      <c r="X405" s="8"/>
      <c r="Y405" s="4"/>
      <c r="Z405" s="4"/>
      <c r="AA405" s="4"/>
      <c r="AB405" s="4"/>
      <c r="AC405" s="5"/>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row>
    <row r="406" spans="1:65">
      <c r="A406" s="4"/>
      <c r="B406" s="4"/>
      <c r="C406" s="4"/>
      <c r="D406" s="4"/>
      <c r="E406" s="4"/>
      <c r="F406" s="4"/>
      <c r="G406" s="4"/>
      <c r="H406" s="4"/>
      <c r="I406" s="4"/>
      <c r="J406" s="4"/>
      <c r="K406" s="4"/>
      <c r="L406" s="4"/>
      <c r="M406" s="5"/>
      <c r="N406" s="5"/>
      <c r="O406" s="5"/>
      <c r="P406" s="7"/>
      <c r="Q406" s="8"/>
      <c r="R406" s="8"/>
      <c r="S406" s="8"/>
      <c r="T406" s="4"/>
      <c r="U406" s="4"/>
      <c r="V406" s="4"/>
      <c r="W406" s="4"/>
      <c r="X406" s="8"/>
      <c r="Y406" s="4"/>
      <c r="Z406" s="4"/>
      <c r="AA406" s="4"/>
      <c r="AB406" s="4"/>
      <c r="AC406" s="5"/>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row>
    <row r="407" spans="1:65">
      <c r="A407" s="4"/>
      <c r="B407" s="4"/>
      <c r="C407" s="4"/>
      <c r="D407" s="4"/>
      <c r="E407" s="4"/>
      <c r="F407" s="4"/>
      <c r="G407" s="4"/>
      <c r="H407" s="4"/>
      <c r="I407" s="4"/>
      <c r="J407" s="4"/>
      <c r="K407" s="4"/>
      <c r="L407" s="4"/>
      <c r="M407" s="5"/>
      <c r="N407" s="5"/>
      <c r="O407" s="5"/>
      <c r="P407" s="7"/>
      <c r="Q407" s="8"/>
      <c r="R407" s="8"/>
      <c r="S407" s="8"/>
      <c r="T407" s="4"/>
      <c r="U407" s="4"/>
      <c r="V407" s="4"/>
      <c r="W407" s="4"/>
      <c r="X407" s="8"/>
      <c r="Y407" s="4"/>
      <c r="Z407" s="4"/>
      <c r="AA407" s="4"/>
      <c r="AB407" s="4"/>
      <c r="AC407" s="5"/>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row>
    <row r="408" spans="1:65">
      <c r="A408" s="4"/>
      <c r="B408" s="4"/>
      <c r="C408" s="4"/>
      <c r="D408" s="4"/>
      <c r="E408" s="4"/>
      <c r="F408" s="4"/>
      <c r="G408" s="4"/>
      <c r="H408" s="4"/>
      <c r="I408" s="4"/>
      <c r="J408" s="4"/>
      <c r="K408" s="4"/>
      <c r="L408" s="4"/>
      <c r="M408" s="5"/>
      <c r="N408" s="5"/>
      <c r="O408" s="5"/>
      <c r="P408" s="7"/>
      <c r="Q408" s="8"/>
      <c r="R408" s="8"/>
      <c r="S408" s="8"/>
      <c r="T408" s="4"/>
      <c r="U408" s="4"/>
      <c r="V408" s="4"/>
      <c r="W408" s="4"/>
      <c r="X408" s="8"/>
      <c r="Y408" s="4"/>
      <c r="Z408" s="4"/>
      <c r="AA408" s="4"/>
      <c r="AB408" s="4"/>
      <c r="AC408" s="5"/>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row>
    <row r="409" spans="1:65">
      <c r="A409" s="4"/>
      <c r="B409" s="4"/>
      <c r="C409" s="4"/>
      <c r="D409" s="4"/>
      <c r="E409" s="4"/>
      <c r="F409" s="4"/>
      <c r="G409" s="4"/>
      <c r="H409" s="4"/>
      <c r="I409" s="4"/>
      <c r="J409" s="4"/>
      <c r="K409" s="4"/>
      <c r="L409" s="4"/>
      <c r="M409" s="5"/>
      <c r="N409" s="5"/>
      <c r="O409" s="5"/>
      <c r="P409" s="7"/>
      <c r="Q409" s="8"/>
      <c r="R409" s="8"/>
      <c r="S409" s="8"/>
      <c r="T409" s="4"/>
      <c r="U409" s="4"/>
      <c r="V409" s="4"/>
      <c r="W409" s="4"/>
      <c r="X409" s="8"/>
      <c r="Y409" s="4"/>
      <c r="Z409" s="4"/>
      <c r="AA409" s="4"/>
      <c r="AB409" s="4"/>
      <c r="AC409" s="5"/>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row>
    <row r="410" spans="1:65">
      <c r="A410" s="4"/>
      <c r="B410" s="4"/>
      <c r="C410" s="4"/>
      <c r="D410" s="4"/>
      <c r="E410" s="4"/>
      <c r="F410" s="4"/>
      <c r="G410" s="4"/>
      <c r="H410" s="4"/>
      <c r="I410" s="4"/>
      <c r="J410" s="4"/>
      <c r="K410" s="4"/>
      <c r="L410" s="4"/>
      <c r="M410" s="5"/>
      <c r="N410" s="5"/>
      <c r="O410" s="5"/>
      <c r="P410" s="7"/>
      <c r="Q410" s="8"/>
      <c r="R410" s="8"/>
      <c r="S410" s="8"/>
      <c r="T410" s="4"/>
      <c r="U410" s="4"/>
      <c r="V410" s="4"/>
      <c r="W410" s="4"/>
      <c r="X410" s="8"/>
      <c r="Y410" s="4"/>
      <c r="Z410" s="4"/>
      <c r="AA410" s="4"/>
      <c r="AB410" s="4"/>
      <c r="AC410" s="5"/>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row>
    <row r="411" spans="1:65">
      <c r="A411" s="4"/>
      <c r="B411" s="4"/>
      <c r="C411" s="4"/>
      <c r="D411" s="4"/>
      <c r="E411" s="4"/>
      <c r="F411" s="4"/>
      <c r="G411" s="4"/>
      <c r="H411" s="4"/>
      <c r="I411" s="4"/>
      <c r="J411" s="4"/>
      <c r="K411" s="4"/>
      <c r="L411" s="4"/>
      <c r="M411" s="5"/>
      <c r="N411" s="5"/>
      <c r="O411" s="5"/>
      <c r="P411" s="7"/>
      <c r="Q411" s="8"/>
      <c r="R411" s="8"/>
      <c r="S411" s="8"/>
      <c r="T411" s="4"/>
      <c r="U411" s="4"/>
      <c r="V411" s="4"/>
      <c r="W411" s="4"/>
      <c r="X411" s="8"/>
      <c r="Y411" s="4"/>
      <c r="Z411" s="4"/>
      <c r="AA411" s="4"/>
      <c r="AB411" s="4"/>
      <c r="AC411" s="5"/>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row>
    <row r="412" spans="1:65">
      <c r="A412" s="4"/>
      <c r="B412" s="4"/>
      <c r="C412" s="4"/>
      <c r="D412" s="4"/>
      <c r="E412" s="4"/>
      <c r="F412" s="4"/>
      <c r="G412" s="4"/>
      <c r="H412" s="4"/>
      <c r="I412" s="4"/>
      <c r="J412" s="4"/>
      <c r="K412" s="4"/>
      <c r="L412" s="4"/>
      <c r="M412" s="5"/>
      <c r="N412" s="5"/>
      <c r="O412" s="5"/>
      <c r="P412" s="7"/>
      <c r="Q412" s="8"/>
      <c r="R412" s="8"/>
      <c r="S412" s="8"/>
      <c r="T412" s="4"/>
      <c r="U412" s="4"/>
      <c r="V412" s="4"/>
      <c r="W412" s="4"/>
      <c r="X412" s="8"/>
      <c r="Y412" s="4"/>
      <c r="Z412" s="4"/>
      <c r="AA412" s="4"/>
      <c r="AB412" s="4"/>
      <c r="AC412" s="5"/>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row>
    <row r="413" spans="1:65">
      <c r="A413" s="4"/>
      <c r="B413" s="4"/>
      <c r="C413" s="4"/>
      <c r="D413" s="4"/>
      <c r="E413" s="4"/>
      <c r="F413" s="4"/>
      <c r="G413" s="4"/>
      <c r="H413" s="4"/>
      <c r="I413" s="4"/>
      <c r="J413" s="4"/>
      <c r="K413" s="4"/>
      <c r="L413" s="4"/>
      <c r="M413" s="5"/>
      <c r="N413" s="5"/>
      <c r="O413" s="5"/>
      <c r="P413" s="7"/>
      <c r="Q413" s="8"/>
      <c r="R413" s="8"/>
      <c r="S413" s="8"/>
      <c r="T413" s="4"/>
      <c r="U413" s="4"/>
      <c r="V413" s="4"/>
      <c r="W413" s="4"/>
      <c r="X413" s="8"/>
      <c r="Y413" s="4"/>
      <c r="Z413" s="4"/>
      <c r="AA413" s="4"/>
      <c r="AB413" s="4"/>
      <c r="AC413" s="5"/>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row>
    <row r="414" spans="1:65">
      <c r="A414" s="4"/>
      <c r="B414" s="4"/>
      <c r="C414" s="4"/>
      <c r="D414" s="4"/>
      <c r="E414" s="4"/>
      <c r="F414" s="4"/>
      <c r="G414" s="4"/>
      <c r="H414" s="4"/>
      <c r="I414" s="4"/>
      <c r="J414" s="4"/>
      <c r="K414" s="4"/>
      <c r="L414" s="4"/>
      <c r="M414" s="5"/>
      <c r="N414" s="5"/>
      <c r="O414" s="5"/>
      <c r="P414" s="7"/>
      <c r="Q414" s="8"/>
      <c r="R414" s="8"/>
      <c r="S414" s="8"/>
      <c r="T414" s="4"/>
      <c r="U414" s="4"/>
      <c r="V414" s="4"/>
      <c r="W414" s="4"/>
      <c r="X414" s="8"/>
      <c r="Y414" s="4"/>
      <c r="Z414" s="4"/>
      <c r="AA414" s="4"/>
      <c r="AB414" s="4"/>
      <c r="AC414" s="5"/>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row>
    <row r="415" spans="1:65">
      <c r="A415" s="4"/>
      <c r="B415" s="4"/>
      <c r="C415" s="4"/>
      <c r="D415" s="4"/>
      <c r="E415" s="4"/>
      <c r="F415" s="4"/>
      <c r="G415" s="4"/>
      <c r="H415" s="4"/>
      <c r="I415" s="4"/>
      <c r="J415" s="4"/>
      <c r="K415" s="4"/>
      <c r="L415" s="4"/>
      <c r="M415" s="5"/>
      <c r="N415" s="5"/>
      <c r="O415" s="5"/>
      <c r="P415" s="7"/>
      <c r="Q415" s="8"/>
      <c r="R415" s="8"/>
      <c r="S415" s="8"/>
      <c r="T415" s="4"/>
      <c r="U415" s="4"/>
      <c r="V415" s="4"/>
      <c r="W415" s="4"/>
      <c r="X415" s="8"/>
      <c r="Y415" s="4"/>
      <c r="Z415" s="4"/>
      <c r="AA415" s="4"/>
      <c r="AB415" s="4"/>
      <c r="AC415" s="5"/>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row>
    <row r="416" spans="1:65">
      <c r="A416" s="4"/>
      <c r="B416" s="4"/>
      <c r="C416" s="4"/>
      <c r="D416" s="4"/>
      <c r="E416" s="4"/>
      <c r="F416" s="4"/>
      <c r="G416" s="4"/>
      <c r="H416" s="4"/>
      <c r="I416" s="4"/>
      <c r="J416" s="4"/>
      <c r="K416" s="4"/>
      <c r="L416" s="4"/>
      <c r="M416" s="5"/>
      <c r="N416" s="5"/>
      <c r="O416" s="5"/>
      <c r="P416" s="7"/>
      <c r="Q416" s="8"/>
      <c r="R416" s="8"/>
      <c r="S416" s="8"/>
      <c r="T416" s="4"/>
      <c r="U416" s="4"/>
      <c r="V416" s="4"/>
      <c r="W416" s="4"/>
      <c r="X416" s="8"/>
      <c r="Y416" s="4"/>
      <c r="Z416" s="4"/>
      <c r="AA416" s="4"/>
      <c r="AB416" s="4"/>
      <c r="AC416" s="5"/>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row>
    <row r="417" spans="1:65">
      <c r="A417" s="4"/>
      <c r="B417" s="4"/>
      <c r="C417" s="4"/>
      <c r="D417" s="4"/>
      <c r="E417" s="4"/>
      <c r="F417" s="4"/>
      <c r="G417" s="4"/>
      <c r="H417" s="4"/>
      <c r="I417" s="4"/>
      <c r="J417" s="4"/>
      <c r="K417" s="4"/>
      <c r="L417" s="4"/>
      <c r="M417" s="5"/>
      <c r="N417" s="5"/>
      <c r="O417" s="5"/>
      <c r="P417" s="7"/>
      <c r="Q417" s="8"/>
      <c r="R417" s="8"/>
      <c r="S417" s="8"/>
      <c r="T417" s="4"/>
      <c r="U417" s="4"/>
      <c r="V417" s="4"/>
      <c r="W417" s="4"/>
      <c r="X417" s="8"/>
      <c r="Y417" s="4"/>
      <c r="Z417" s="4"/>
      <c r="AA417" s="4"/>
      <c r="AB417" s="4"/>
      <c r="AC417" s="5"/>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row>
    <row r="418" spans="1:65">
      <c r="A418" s="4"/>
      <c r="B418" s="4"/>
      <c r="C418" s="4"/>
      <c r="D418" s="4"/>
      <c r="E418" s="4"/>
      <c r="F418" s="4"/>
      <c r="G418" s="4"/>
      <c r="H418" s="4"/>
      <c r="I418" s="4"/>
      <c r="J418" s="4"/>
      <c r="K418" s="4"/>
      <c r="L418" s="4"/>
      <c r="M418" s="5"/>
      <c r="N418" s="5"/>
      <c r="O418" s="5"/>
      <c r="P418" s="7"/>
      <c r="Q418" s="8"/>
      <c r="R418" s="8"/>
      <c r="S418" s="8"/>
      <c r="T418" s="4"/>
      <c r="U418" s="4"/>
      <c r="V418" s="4"/>
      <c r="W418" s="4"/>
      <c r="X418" s="8"/>
      <c r="Y418" s="4"/>
      <c r="Z418" s="4"/>
      <c r="AA418" s="4"/>
      <c r="AB418" s="4"/>
      <c r="AC418" s="5"/>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row>
    <row r="419" spans="1:65">
      <c r="A419" s="4"/>
      <c r="B419" s="4"/>
      <c r="C419" s="4"/>
      <c r="D419" s="4"/>
      <c r="E419" s="4"/>
      <c r="F419" s="4"/>
      <c r="G419" s="4"/>
      <c r="H419" s="4"/>
      <c r="I419" s="4"/>
      <c r="J419" s="4"/>
      <c r="K419" s="4"/>
      <c r="L419" s="4"/>
      <c r="M419" s="5"/>
      <c r="N419" s="5"/>
      <c r="O419" s="5"/>
      <c r="P419" s="7"/>
      <c r="Q419" s="8"/>
      <c r="R419" s="8"/>
      <c r="S419" s="8"/>
      <c r="T419" s="4"/>
      <c r="U419" s="4"/>
      <c r="V419" s="4"/>
      <c r="W419" s="4"/>
      <c r="X419" s="8"/>
      <c r="Y419" s="4"/>
      <c r="Z419" s="4"/>
      <c r="AA419" s="4"/>
      <c r="AB419" s="4"/>
      <c r="AC419" s="5"/>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row>
    <row r="420" spans="1:65">
      <c r="A420" s="4"/>
      <c r="B420" s="4"/>
      <c r="C420" s="4"/>
      <c r="D420" s="4"/>
      <c r="E420" s="4"/>
      <c r="F420" s="4"/>
      <c r="G420" s="4"/>
      <c r="H420" s="4"/>
      <c r="I420" s="4"/>
      <c r="J420" s="4"/>
      <c r="K420" s="4"/>
      <c r="L420" s="4"/>
      <c r="M420" s="5"/>
      <c r="N420" s="5"/>
      <c r="O420" s="5"/>
      <c r="P420" s="7"/>
      <c r="Q420" s="8"/>
      <c r="R420" s="8"/>
      <c r="S420" s="8"/>
      <c r="T420" s="4"/>
      <c r="U420" s="4"/>
      <c r="V420" s="4"/>
      <c r="W420" s="4"/>
      <c r="X420" s="8"/>
      <c r="Y420" s="4"/>
      <c r="Z420" s="4"/>
      <c r="AA420" s="4"/>
      <c r="AB420" s="4"/>
      <c r="AC420" s="5"/>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row>
    <row r="421" spans="1:65">
      <c r="A421" s="4"/>
      <c r="B421" s="4"/>
      <c r="C421" s="4"/>
      <c r="D421" s="4"/>
      <c r="E421" s="4"/>
      <c r="F421" s="4"/>
      <c r="G421" s="4"/>
      <c r="H421" s="4"/>
      <c r="I421" s="4"/>
      <c r="J421" s="4"/>
      <c r="K421" s="4"/>
      <c r="L421" s="4"/>
      <c r="M421" s="5"/>
      <c r="N421" s="5"/>
      <c r="O421" s="5"/>
      <c r="P421" s="7"/>
      <c r="Q421" s="8"/>
      <c r="R421" s="8"/>
      <c r="S421" s="8"/>
      <c r="T421" s="4"/>
      <c r="U421" s="4"/>
      <c r="V421" s="4"/>
      <c r="W421" s="4"/>
      <c r="X421" s="8"/>
      <c r="Y421" s="4"/>
      <c r="Z421" s="4"/>
      <c r="AA421" s="4"/>
      <c r="AB421" s="4"/>
      <c r="AC421" s="5"/>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row>
    <row r="422" spans="1:65">
      <c r="A422" s="4"/>
      <c r="B422" s="4"/>
      <c r="C422" s="4"/>
      <c r="D422" s="4"/>
      <c r="E422" s="4"/>
      <c r="F422" s="4"/>
      <c r="G422" s="4"/>
      <c r="H422" s="4"/>
      <c r="I422" s="4"/>
      <c r="J422" s="4"/>
      <c r="K422" s="4"/>
      <c r="L422" s="4"/>
      <c r="M422" s="5"/>
      <c r="N422" s="5"/>
      <c r="O422" s="5"/>
      <c r="P422" s="7"/>
      <c r="Q422" s="8"/>
      <c r="R422" s="8"/>
      <c r="S422" s="8"/>
      <c r="T422" s="4"/>
      <c r="U422" s="4"/>
      <c r="V422" s="4"/>
      <c r="W422" s="4"/>
      <c r="X422" s="8"/>
      <c r="Y422" s="4"/>
      <c r="Z422" s="4"/>
      <c r="AA422" s="4"/>
      <c r="AB422" s="4"/>
      <c r="AC422" s="5"/>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row>
    <row r="423" spans="1:65">
      <c r="A423" s="4"/>
      <c r="B423" s="4"/>
      <c r="C423" s="4"/>
      <c r="D423" s="4"/>
      <c r="E423" s="4"/>
      <c r="F423" s="4"/>
      <c r="G423" s="4"/>
      <c r="H423" s="4"/>
      <c r="I423" s="4"/>
      <c r="J423" s="4"/>
      <c r="K423" s="4"/>
      <c r="L423" s="4"/>
      <c r="M423" s="5"/>
      <c r="N423" s="5"/>
      <c r="O423" s="5"/>
      <c r="P423" s="7"/>
      <c r="Q423" s="8"/>
      <c r="R423" s="8"/>
      <c r="S423" s="8"/>
      <c r="T423" s="4"/>
      <c r="U423" s="4"/>
      <c r="V423" s="4"/>
      <c r="W423" s="4"/>
      <c r="X423" s="8"/>
      <c r="Y423" s="4"/>
      <c r="Z423" s="4"/>
      <c r="AA423" s="4"/>
      <c r="AB423" s="4"/>
      <c r="AC423" s="5"/>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row>
    <row r="424" spans="1:65">
      <c r="A424" s="4"/>
      <c r="B424" s="4"/>
      <c r="C424" s="4"/>
      <c r="D424" s="4"/>
      <c r="E424" s="4"/>
      <c r="F424" s="4"/>
      <c r="G424" s="4"/>
      <c r="H424" s="4"/>
      <c r="I424" s="4"/>
      <c r="J424" s="4"/>
      <c r="K424" s="4"/>
      <c r="L424" s="4"/>
      <c r="M424" s="5"/>
      <c r="N424" s="5"/>
      <c r="O424" s="5"/>
      <c r="P424" s="7"/>
      <c r="Q424" s="8"/>
      <c r="R424" s="8"/>
      <c r="S424" s="8"/>
      <c r="T424" s="4"/>
      <c r="U424" s="4"/>
      <c r="V424" s="4"/>
      <c r="W424" s="4"/>
      <c r="X424" s="8"/>
      <c r="Y424" s="4"/>
      <c r="Z424" s="4"/>
      <c r="AA424" s="4"/>
      <c r="AB424" s="4"/>
      <c r="AC424" s="5"/>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row>
    <row r="425" spans="1:65">
      <c r="A425" s="4"/>
      <c r="B425" s="4"/>
      <c r="C425" s="4"/>
      <c r="D425" s="4"/>
      <c r="E425" s="4"/>
      <c r="F425" s="4"/>
      <c r="G425" s="4"/>
      <c r="H425" s="4"/>
      <c r="I425" s="4"/>
      <c r="J425" s="4"/>
      <c r="K425" s="4"/>
      <c r="L425" s="4"/>
      <c r="M425" s="5"/>
      <c r="N425" s="5"/>
      <c r="O425" s="5"/>
      <c r="P425" s="7"/>
      <c r="Q425" s="8"/>
      <c r="R425" s="8"/>
      <c r="S425" s="8"/>
      <c r="T425" s="4"/>
      <c r="U425" s="4"/>
      <c r="V425" s="4"/>
      <c r="W425" s="4"/>
      <c r="X425" s="8"/>
      <c r="Y425" s="4"/>
      <c r="Z425" s="4"/>
      <c r="AA425" s="4"/>
      <c r="AB425" s="4"/>
      <c r="AC425" s="5"/>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row>
    <row r="426" spans="1:65">
      <c r="A426" s="4"/>
      <c r="B426" s="4"/>
      <c r="C426" s="4"/>
      <c r="D426" s="4"/>
      <c r="E426" s="4"/>
      <c r="F426" s="4"/>
      <c r="G426" s="4"/>
      <c r="H426" s="4"/>
      <c r="I426" s="4"/>
      <c r="J426" s="4"/>
      <c r="K426" s="4"/>
      <c r="L426" s="4"/>
      <c r="M426" s="5"/>
      <c r="N426" s="5"/>
      <c r="O426" s="5"/>
      <c r="P426" s="7"/>
      <c r="Q426" s="8"/>
      <c r="R426" s="8"/>
      <c r="S426" s="8"/>
      <c r="T426" s="4"/>
      <c r="U426" s="4"/>
      <c r="V426" s="4"/>
      <c r="W426" s="4"/>
      <c r="X426" s="8"/>
      <c r="Y426" s="4"/>
      <c r="Z426" s="4"/>
      <c r="AA426" s="4"/>
      <c r="AB426" s="4"/>
      <c r="AC426" s="5"/>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row>
    <row r="427" spans="1:65">
      <c r="A427" s="4"/>
      <c r="B427" s="4"/>
      <c r="C427" s="4"/>
      <c r="D427" s="4"/>
      <c r="E427" s="4"/>
      <c r="F427" s="4"/>
      <c r="G427" s="4"/>
      <c r="H427" s="4"/>
      <c r="I427" s="4"/>
      <c r="J427" s="4"/>
      <c r="K427" s="4"/>
      <c r="L427" s="4"/>
      <c r="M427" s="5"/>
      <c r="N427" s="5"/>
      <c r="O427" s="5"/>
      <c r="P427" s="7"/>
      <c r="Q427" s="8"/>
      <c r="R427" s="8"/>
      <c r="S427" s="8"/>
      <c r="T427" s="4"/>
      <c r="U427" s="4"/>
      <c r="V427" s="4"/>
      <c r="W427" s="4"/>
      <c r="X427" s="8"/>
      <c r="Y427" s="4"/>
      <c r="Z427" s="4"/>
      <c r="AA427" s="4"/>
      <c r="AB427" s="4"/>
      <c r="AC427" s="5"/>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row>
    <row r="428" spans="1:65">
      <c r="A428" s="4"/>
      <c r="B428" s="4"/>
      <c r="C428" s="4"/>
      <c r="D428" s="4"/>
      <c r="E428" s="4"/>
      <c r="F428" s="4"/>
      <c r="G428" s="4"/>
      <c r="H428" s="4"/>
      <c r="I428" s="4"/>
      <c r="J428" s="4"/>
      <c r="K428" s="4"/>
      <c r="L428" s="4"/>
      <c r="M428" s="5"/>
      <c r="N428" s="5"/>
      <c r="O428" s="5"/>
      <c r="P428" s="7"/>
      <c r="Q428" s="8"/>
      <c r="R428" s="8"/>
      <c r="S428" s="8"/>
      <c r="T428" s="4"/>
      <c r="U428" s="4"/>
      <c r="V428" s="4"/>
      <c r="W428" s="4"/>
      <c r="X428" s="8"/>
      <c r="Y428" s="4"/>
      <c r="Z428" s="4"/>
      <c r="AA428" s="4"/>
      <c r="AB428" s="4"/>
      <c r="AC428" s="5"/>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row>
    <row r="429" spans="1:65">
      <c r="A429" s="4"/>
      <c r="B429" s="4"/>
      <c r="C429" s="4"/>
      <c r="D429" s="4"/>
      <c r="E429" s="4"/>
      <c r="F429" s="4"/>
      <c r="G429" s="4"/>
      <c r="H429" s="4"/>
      <c r="I429" s="4"/>
      <c r="J429" s="4"/>
      <c r="K429" s="4"/>
      <c r="L429" s="4"/>
      <c r="M429" s="5"/>
      <c r="N429" s="5"/>
      <c r="O429" s="5"/>
      <c r="P429" s="7"/>
      <c r="Q429" s="8"/>
      <c r="R429" s="8"/>
      <c r="S429" s="8"/>
      <c r="T429" s="4"/>
      <c r="U429" s="4"/>
      <c r="V429" s="4"/>
      <c r="W429" s="4"/>
      <c r="X429" s="8"/>
      <c r="Y429" s="4"/>
      <c r="Z429" s="4"/>
      <c r="AA429" s="4"/>
      <c r="AB429" s="4"/>
      <c r="AC429" s="5"/>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row>
    <row r="430" spans="1:65">
      <c r="A430" s="4"/>
      <c r="B430" s="4"/>
      <c r="C430" s="4"/>
      <c r="D430" s="4"/>
      <c r="E430" s="4"/>
      <c r="F430" s="4"/>
      <c r="G430" s="4"/>
      <c r="H430" s="4"/>
      <c r="I430" s="4"/>
      <c r="J430" s="4"/>
      <c r="K430" s="4"/>
      <c r="L430" s="4"/>
      <c r="M430" s="5"/>
      <c r="N430" s="5"/>
      <c r="O430" s="5"/>
      <c r="P430" s="7"/>
      <c r="Q430" s="8"/>
      <c r="R430" s="8"/>
      <c r="S430" s="8"/>
      <c r="T430" s="4"/>
      <c r="U430" s="4"/>
      <c r="V430" s="4"/>
      <c r="W430" s="4"/>
      <c r="X430" s="8"/>
      <c r="Y430" s="4"/>
      <c r="Z430" s="4"/>
      <c r="AA430" s="4"/>
      <c r="AB430" s="4"/>
      <c r="AC430" s="5"/>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row>
    <row r="431" spans="1:65">
      <c r="A431" s="4"/>
      <c r="B431" s="4"/>
      <c r="C431" s="4"/>
      <c r="D431" s="4"/>
      <c r="E431" s="4"/>
      <c r="F431" s="4"/>
      <c r="G431" s="4"/>
      <c r="H431" s="4"/>
      <c r="I431" s="4"/>
      <c r="J431" s="4"/>
      <c r="K431" s="4"/>
      <c r="L431" s="4"/>
      <c r="M431" s="5"/>
      <c r="N431" s="5"/>
      <c r="O431" s="5"/>
      <c r="P431" s="7"/>
      <c r="Q431" s="8"/>
      <c r="R431" s="8"/>
      <c r="S431" s="8"/>
      <c r="T431" s="4"/>
      <c r="U431" s="4"/>
      <c r="V431" s="4"/>
      <c r="W431" s="4"/>
      <c r="X431" s="8"/>
      <c r="Y431" s="4"/>
      <c r="Z431" s="4"/>
      <c r="AA431" s="4"/>
      <c r="AB431" s="4"/>
      <c r="AC431" s="5"/>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row>
    <row r="432" spans="1:65">
      <c r="A432" s="4"/>
      <c r="B432" s="4"/>
      <c r="C432" s="4"/>
      <c r="D432" s="4"/>
      <c r="E432" s="4"/>
      <c r="F432" s="4"/>
      <c r="G432" s="4"/>
      <c r="H432" s="4"/>
      <c r="I432" s="4"/>
      <c r="J432" s="4"/>
      <c r="K432" s="4"/>
      <c r="L432" s="4"/>
      <c r="M432" s="5"/>
      <c r="N432" s="5"/>
      <c r="O432" s="5"/>
      <c r="P432" s="7"/>
      <c r="Q432" s="8"/>
      <c r="R432" s="8"/>
      <c r="S432" s="8"/>
      <c r="T432" s="4"/>
      <c r="U432" s="4"/>
      <c r="V432" s="4"/>
      <c r="W432" s="4"/>
      <c r="X432" s="8"/>
      <c r="Y432" s="4"/>
      <c r="Z432" s="4"/>
      <c r="AA432" s="4"/>
      <c r="AB432" s="4"/>
      <c r="AC432" s="5"/>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row>
    <row r="433" spans="1:65">
      <c r="A433" s="4"/>
      <c r="B433" s="4"/>
      <c r="C433" s="4"/>
      <c r="D433" s="4"/>
      <c r="E433" s="4"/>
      <c r="F433" s="4"/>
      <c r="G433" s="4"/>
      <c r="H433" s="4"/>
      <c r="I433" s="4"/>
      <c r="J433" s="4"/>
      <c r="K433" s="4"/>
      <c r="L433" s="4"/>
      <c r="M433" s="5"/>
      <c r="N433" s="5"/>
      <c r="O433" s="5"/>
      <c r="P433" s="7"/>
      <c r="Q433" s="8"/>
      <c r="R433" s="8"/>
      <c r="S433" s="8"/>
      <c r="T433" s="4"/>
      <c r="U433" s="4"/>
      <c r="V433" s="4"/>
      <c r="W433" s="4"/>
      <c r="X433" s="8"/>
      <c r="Y433" s="4"/>
      <c r="Z433" s="4"/>
      <c r="AA433" s="4"/>
      <c r="AB433" s="4"/>
      <c r="AC433" s="5"/>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row>
    <row r="434" spans="1:65">
      <c r="A434" s="4"/>
      <c r="B434" s="4"/>
      <c r="C434" s="4"/>
      <c r="D434" s="4"/>
      <c r="E434" s="4"/>
      <c r="F434" s="4"/>
      <c r="G434" s="4"/>
      <c r="H434" s="4"/>
      <c r="I434" s="4"/>
      <c r="J434" s="4"/>
      <c r="K434" s="4"/>
      <c r="L434" s="4"/>
      <c r="M434" s="5"/>
      <c r="N434" s="5"/>
      <c r="O434" s="5"/>
      <c r="P434" s="7"/>
      <c r="Q434" s="8"/>
      <c r="R434" s="8"/>
      <c r="S434" s="8"/>
      <c r="T434" s="4"/>
      <c r="U434" s="4"/>
      <c r="V434" s="4"/>
      <c r="W434" s="4"/>
      <c r="X434" s="8"/>
      <c r="Y434" s="4"/>
      <c r="Z434" s="4"/>
      <c r="AA434" s="4"/>
      <c r="AB434" s="4"/>
      <c r="AC434" s="5"/>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row>
    <row r="435" spans="1:65">
      <c r="A435" s="4"/>
      <c r="B435" s="4"/>
      <c r="C435" s="4"/>
      <c r="D435" s="4"/>
      <c r="E435" s="4"/>
      <c r="F435" s="4"/>
      <c r="G435" s="4"/>
      <c r="H435" s="4"/>
      <c r="I435" s="4"/>
      <c r="J435" s="4"/>
      <c r="K435" s="4"/>
      <c r="L435" s="4"/>
      <c r="M435" s="5"/>
      <c r="N435" s="5"/>
      <c r="O435" s="5"/>
      <c r="P435" s="7"/>
      <c r="Q435" s="8"/>
      <c r="R435" s="8"/>
      <c r="S435" s="8"/>
      <c r="T435" s="4"/>
      <c r="U435" s="4"/>
      <c r="V435" s="4"/>
      <c r="W435" s="4"/>
      <c r="X435" s="8"/>
      <c r="Y435" s="4"/>
      <c r="Z435" s="4"/>
      <c r="AA435" s="4"/>
      <c r="AB435" s="4"/>
      <c r="AC435" s="5"/>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row>
    <row r="436" spans="1:65">
      <c r="A436" s="4"/>
      <c r="B436" s="4"/>
      <c r="C436" s="4"/>
      <c r="D436" s="4"/>
      <c r="E436" s="4"/>
      <c r="F436" s="4"/>
      <c r="G436" s="4"/>
      <c r="H436" s="4"/>
      <c r="I436" s="4"/>
      <c r="J436" s="4"/>
      <c r="K436" s="4"/>
      <c r="L436" s="4"/>
      <c r="M436" s="5"/>
      <c r="N436" s="5"/>
      <c r="O436" s="5"/>
      <c r="P436" s="7"/>
      <c r="Q436" s="8"/>
      <c r="R436" s="8"/>
      <c r="S436" s="8"/>
      <c r="T436" s="4"/>
      <c r="U436" s="4"/>
      <c r="V436" s="4"/>
      <c r="W436" s="4"/>
      <c r="X436" s="8"/>
      <c r="Y436" s="4"/>
      <c r="Z436" s="4"/>
      <c r="AA436" s="4"/>
      <c r="AB436" s="4"/>
      <c r="AC436" s="5"/>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row>
    <row r="437" spans="1:65">
      <c r="A437" s="4"/>
      <c r="B437" s="4"/>
      <c r="C437" s="4"/>
      <c r="D437" s="4"/>
      <c r="E437" s="4"/>
      <c r="F437" s="4"/>
      <c r="G437" s="4"/>
      <c r="H437" s="4"/>
      <c r="I437" s="4"/>
      <c r="J437" s="4"/>
      <c r="K437" s="4"/>
      <c r="L437" s="4"/>
      <c r="M437" s="5"/>
      <c r="N437" s="5"/>
      <c r="O437" s="5"/>
      <c r="P437" s="7"/>
      <c r="Q437" s="8"/>
      <c r="R437" s="8"/>
      <c r="S437" s="8"/>
      <c r="T437" s="4"/>
      <c r="U437" s="4"/>
      <c r="V437" s="4"/>
      <c r="W437" s="4"/>
      <c r="X437" s="8"/>
      <c r="Y437" s="4"/>
      <c r="Z437" s="4"/>
      <c r="AA437" s="4"/>
      <c r="AB437" s="4"/>
      <c r="AC437" s="5"/>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row>
    <row r="438" spans="1:65">
      <c r="A438" s="4"/>
      <c r="B438" s="4"/>
      <c r="C438" s="4"/>
      <c r="D438" s="4"/>
      <c r="E438" s="4"/>
      <c r="F438" s="4"/>
      <c r="G438" s="4"/>
      <c r="H438" s="4"/>
      <c r="I438" s="4"/>
      <c r="J438" s="4"/>
      <c r="K438" s="4"/>
      <c r="L438" s="4"/>
      <c r="M438" s="5"/>
      <c r="N438" s="5"/>
      <c r="O438" s="5"/>
      <c r="P438" s="7"/>
      <c r="Q438" s="8"/>
      <c r="R438" s="8"/>
      <c r="S438" s="8"/>
      <c r="T438" s="4"/>
      <c r="U438" s="4"/>
      <c r="V438" s="4"/>
      <c r="W438" s="4"/>
      <c r="X438" s="8"/>
      <c r="Y438" s="4"/>
      <c r="Z438" s="4"/>
      <c r="AA438" s="4"/>
      <c r="AB438" s="4"/>
      <c r="AC438" s="5"/>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row>
    <row r="439" spans="1:65">
      <c r="A439" s="4"/>
      <c r="B439" s="4"/>
      <c r="C439" s="4"/>
      <c r="D439" s="4"/>
      <c r="E439" s="4"/>
      <c r="F439" s="4"/>
      <c r="G439" s="4"/>
      <c r="H439" s="4"/>
      <c r="I439" s="4"/>
      <c r="J439" s="4"/>
      <c r="K439" s="4"/>
      <c r="L439" s="4"/>
      <c r="M439" s="5"/>
      <c r="N439" s="5"/>
      <c r="O439" s="5"/>
      <c r="P439" s="7"/>
      <c r="Q439" s="8"/>
      <c r="R439" s="8"/>
      <c r="S439" s="8"/>
      <c r="T439" s="4"/>
      <c r="U439" s="4"/>
      <c r="V439" s="4"/>
      <c r="W439" s="4"/>
      <c r="X439" s="8"/>
      <c r="Y439" s="4"/>
      <c r="Z439" s="4"/>
      <c r="AA439" s="4"/>
      <c r="AB439" s="4"/>
      <c r="AC439" s="5"/>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row>
    <row r="440" spans="1:65">
      <c r="A440" s="4"/>
      <c r="B440" s="4"/>
      <c r="C440" s="4"/>
      <c r="D440" s="4"/>
      <c r="E440" s="4"/>
      <c r="F440" s="4"/>
      <c r="G440" s="4"/>
      <c r="H440" s="4"/>
      <c r="I440" s="4"/>
      <c r="J440" s="4"/>
      <c r="K440" s="4"/>
      <c r="L440" s="4"/>
      <c r="M440" s="5"/>
      <c r="N440" s="5"/>
      <c r="O440" s="5"/>
      <c r="P440" s="7"/>
      <c r="Q440" s="8"/>
      <c r="R440" s="8"/>
      <c r="S440" s="8"/>
      <c r="T440" s="4"/>
      <c r="U440" s="4"/>
      <c r="V440" s="4"/>
      <c r="W440" s="4"/>
      <c r="X440" s="8"/>
      <c r="Y440" s="4"/>
      <c r="Z440" s="4"/>
      <c r="AA440" s="4"/>
      <c r="AB440" s="4"/>
      <c r="AC440" s="5"/>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row>
    <row r="441" spans="1:65">
      <c r="A441" s="4"/>
      <c r="B441" s="4"/>
      <c r="C441" s="4"/>
      <c r="D441" s="4"/>
      <c r="E441" s="4"/>
      <c r="F441" s="4"/>
      <c r="G441" s="4"/>
      <c r="H441" s="4"/>
      <c r="I441" s="4"/>
      <c r="J441" s="4"/>
      <c r="K441" s="4"/>
      <c r="L441" s="4"/>
      <c r="M441" s="5"/>
      <c r="N441" s="5"/>
      <c r="O441" s="5"/>
      <c r="P441" s="7"/>
      <c r="Q441" s="8"/>
      <c r="R441" s="8"/>
      <c r="S441" s="8"/>
      <c r="T441" s="4"/>
      <c r="U441" s="4"/>
      <c r="V441" s="4"/>
      <c r="W441" s="4"/>
      <c r="X441" s="8"/>
      <c r="Y441" s="4"/>
      <c r="Z441" s="4"/>
      <c r="AA441" s="4"/>
      <c r="AB441" s="4"/>
      <c r="AC441" s="5"/>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row>
    <row r="442" spans="1:65">
      <c r="A442" s="4"/>
      <c r="B442" s="4"/>
      <c r="C442" s="4"/>
      <c r="D442" s="4"/>
      <c r="E442" s="4"/>
      <c r="F442" s="4"/>
      <c r="G442" s="4"/>
      <c r="H442" s="4"/>
      <c r="I442" s="4"/>
      <c r="J442" s="4"/>
      <c r="K442" s="4"/>
      <c r="L442" s="4"/>
      <c r="M442" s="5"/>
      <c r="N442" s="5"/>
      <c r="O442" s="5"/>
      <c r="P442" s="7"/>
      <c r="Q442" s="8"/>
      <c r="R442" s="8"/>
      <c r="S442" s="8"/>
      <c r="T442" s="4"/>
      <c r="U442" s="4"/>
      <c r="V442" s="4"/>
      <c r="W442" s="4"/>
      <c r="X442" s="8"/>
      <c r="Y442" s="4"/>
      <c r="Z442" s="4"/>
      <c r="AA442" s="4"/>
      <c r="AB442" s="4"/>
      <c r="AC442" s="5"/>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row>
    <row r="443" spans="1:65">
      <c r="A443" s="4"/>
      <c r="B443" s="4"/>
      <c r="C443" s="4"/>
      <c r="D443" s="4"/>
      <c r="E443" s="4"/>
      <c r="F443" s="4"/>
      <c r="G443" s="4"/>
      <c r="H443" s="4"/>
      <c r="I443" s="4"/>
      <c r="J443" s="4"/>
      <c r="K443" s="4"/>
      <c r="L443" s="4"/>
      <c r="M443" s="5"/>
      <c r="N443" s="5"/>
      <c r="O443" s="5"/>
      <c r="P443" s="7"/>
      <c r="Q443" s="8"/>
      <c r="R443" s="8"/>
      <c r="S443" s="8"/>
      <c r="T443" s="4"/>
      <c r="U443" s="4"/>
      <c r="V443" s="4"/>
      <c r="W443" s="4"/>
      <c r="X443" s="8"/>
      <c r="Y443" s="4"/>
      <c r="Z443" s="4"/>
      <c r="AA443" s="4"/>
      <c r="AB443" s="4"/>
      <c r="AC443" s="5"/>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row>
    <row r="444" spans="1:65">
      <c r="A444" s="4"/>
      <c r="B444" s="4"/>
      <c r="C444" s="4"/>
      <c r="D444" s="4"/>
      <c r="E444" s="4"/>
      <c r="F444" s="4"/>
      <c r="G444" s="4"/>
      <c r="H444" s="4"/>
      <c r="I444" s="4"/>
      <c r="J444" s="4"/>
      <c r="K444" s="4"/>
      <c r="L444" s="4"/>
      <c r="M444" s="5"/>
      <c r="N444" s="5"/>
      <c r="O444" s="5"/>
      <c r="P444" s="7"/>
      <c r="Q444" s="8"/>
      <c r="R444" s="8"/>
      <c r="S444" s="8"/>
      <c r="T444" s="4"/>
      <c r="U444" s="4"/>
      <c r="V444" s="4"/>
      <c r="W444" s="4"/>
      <c r="X444" s="8"/>
      <c r="Y444" s="4"/>
      <c r="Z444" s="4"/>
      <c r="AA444" s="4"/>
      <c r="AB444" s="4"/>
      <c r="AC444" s="5"/>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row>
    <row r="445" spans="1:65">
      <c r="A445" s="4"/>
      <c r="B445" s="4"/>
      <c r="C445" s="4"/>
      <c r="D445" s="4"/>
      <c r="E445" s="4"/>
      <c r="F445" s="4"/>
      <c r="G445" s="4"/>
      <c r="H445" s="4"/>
      <c r="I445" s="4"/>
      <c r="J445" s="4"/>
      <c r="K445" s="4"/>
      <c r="L445" s="4"/>
      <c r="M445" s="5"/>
      <c r="N445" s="5"/>
      <c r="O445" s="5"/>
      <c r="P445" s="7"/>
      <c r="Q445" s="8"/>
      <c r="R445" s="8"/>
      <c r="S445" s="8"/>
      <c r="T445" s="4"/>
      <c r="U445" s="4"/>
      <c r="V445" s="4"/>
      <c r="W445" s="4"/>
      <c r="X445" s="8"/>
      <c r="Y445" s="4"/>
      <c r="Z445" s="4"/>
      <c r="AA445" s="4"/>
      <c r="AB445" s="4"/>
      <c r="AC445" s="5"/>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row>
    <row r="446" spans="1:65">
      <c r="A446" s="4"/>
      <c r="B446" s="4"/>
      <c r="C446" s="4"/>
      <c r="D446" s="4"/>
      <c r="E446" s="4"/>
      <c r="F446" s="4"/>
      <c r="G446" s="4"/>
      <c r="H446" s="4"/>
      <c r="I446" s="4"/>
      <c r="J446" s="4"/>
      <c r="K446" s="4"/>
      <c r="L446" s="4"/>
      <c r="M446" s="5"/>
      <c r="N446" s="5"/>
      <c r="O446" s="5"/>
      <c r="P446" s="7"/>
      <c r="Q446" s="8"/>
      <c r="R446" s="8"/>
      <c r="S446" s="8"/>
      <c r="T446" s="4"/>
      <c r="U446" s="4"/>
      <c r="V446" s="4"/>
      <c r="W446" s="4"/>
      <c r="X446" s="8"/>
      <c r="Y446" s="4"/>
      <c r="Z446" s="4"/>
      <c r="AA446" s="4"/>
      <c r="AB446" s="4"/>
      <c r="AC446" s="5"/>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row>
    <row r="447" spans="1:65">
      <c r="A447" s="4"/>
      <c r="B447" s="4"/>
      <c r="C447" s="4"/>
      <c r="D447" s="4"/>
      <c r="E447" s="4"/>
      <c r="F447" s="4"/>
      <c r="G447" s="4"/>
      <c r="H447" s="4"/>
      <c r="I447" s="4"/>
      <c r="J447" s="4"/>
      <c r="K447" s="4"/>
      <c r="L447" s="4"/>
      <c r="M447" s="5"/>
      <c r="N447" s="5"/>
      <c r="O447" s="5"/>
      <c r="P447" s="7"/>
      <c r="Q447" s="8"/>
      <c r="R447" s="8"/>
      <c r="S447" s="8"/>
      <c r="T447" s="4"/>
      <c r="U447" s="4"/>
      <c r="V447" s="4"/>
      <c r="W447" s="4"/>
      <c r="X447" s="8"/>
      <c r="Y447" s="4"/>
      <c r="Z447" s="4"/>
      <c r="AA447" s="4"/>
      <c r="AB447" s="4"/>
      <c r="AC447" s="5"/>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row>
    <row r="448" spans="1:65">
      <c r="A448" s="4"/>
      <c r="B448" s="4"/>
      <c r="C448" s="4"/>
      <c r="D448" s="4"/>
      <c r="E448" s="4"/>
      <c r="F448" s="4"/>
      <c r="G448" s="4"/>
      <c r="H448" s="4"/>
      <c r="I448" s="4"/>
      <c r="J448" s="4"/>
      <c r="K448" s="4"/>
      <c r="L448" s="4"/>
      <c r="M448" s="5"/>
      <c r="N448" s="5"/>
      <c r="O448" s="5"/>
      <c r="P448" s="7"/>
      <c r="Q448" s="8"/>
      <c r="R448" s="8"/>
      <c r="S448" s="8"/>
      <c r="T448" s="4"/>
      <c r="U448" s="4"/>
      <c r="V448" s="4"/>
      <c r="W448" s="4"/>
      <c r="X448" s="8"/>
      <c r="Y448" s="4"/>
      <c r="Z448" s="4"/>
      <c r="AA448" s="4"/>
      <c r="AB448" s="4"/>
      <c r="AC448" s="5"/>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row>
    <row r="449" spans="1:65">
      <c r="A449" s="4"/>
      <c r="B449" s="4"/>
      <c r="C449" s="4"/>
      <c r="D449" s="4"/>
      <c r="E449" s="4"/>
      <c r="F449" s="4"/>
      <c r="G449" s="4"/>
      <c r="H449" s="4"/>
      <c r="I449" s="4"/>
      <c r="J449" s="4"/>
      <c r="K449" s="4"/>
      <c r="L449" s="4"/>
      <c r="M449" s="5"/>
      <c r="N449" s="5"/>
      <c r="O449" s="5"/>
      <c r="P449" s="7"/>
      <c r="Q449" s="8"/>
      <c r="R449" s="8"/>
      <c r="S449" s="8"/>
      <c r="T449" s="4"/>
      <c r="U449" s="4"/>
      <c r="V449" s="4"/>
      <c r="W449" s="4"/>
      <c r="X449" s="8"/>
      <c r="Y449" s="4"/>
      <c r="Z449" s="4"/>
      <c r="AA449" s="4"/>
      <c r="AB449" s="4"/>
      <c r="AC449" s="5"/>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row>
    <row r="450" spans="1:65">
      <c r="A450" s="4"/>
      <c r="B450" s="4"/>
      <c r="C450" s="4"/>
      <c r="D450" s="4"/>
      <c r="E450" s="4"/>
      <c r="F450" s="4"/>
      <c r="G450" s="4"/>
      <c r="H450" s="4"/>
      <c r="I450" s="4"/>
      <c r="J450" s="4"/>
      <c r="K450" s="4"/>
      <c r="L450" s="4"/>
      <c r="M450" s="5"/>
      <c r="N450" s="5"/>
      <c r="O450" s="5"/>
      <c r="P450" s="7"/>
      <c r="Q450" s="8"/>
      <c r="R450" s="8"/>
      <c r="S450" s="8"/>
      <c r="T450" s="4"/>
      <c r="U450" s="4"/>
      <c r="V450" s="4"/>
      <c r="W450" s="4"/>
      <c r="X450" s="8"/>
      <c r="Y450" s="4"/>
      <c r="Z450" s="4"/>
      <c r="AA450" s="4"/>
      <c r="AB450" s="4"/>
      <c r="AC450" s="5"/>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row>
    <row r="451" spans="1:65">
      <c r="A451" s="4"/>
      <c r="B451" s="4"/>
      <c r="C451" s="4"/>
      <c r="D451" s="4"/>
      <c r="E451" s="4"/>
      <c r="F451" s="4"/>
      <c r="G451" s="4"/>
      <c r="H451" s="4"/>
      <c r="I451" s="4"/>
      <c r="J451" s="4"/>
      <c r="K451" s="4"/>
      <c r="L451" s="4"/>
      <c r="M451" s="5"/>
      <c r="N451" s="5"/>
      <c r="O451" s="5"/>
      <c r="P451" s="7"/>
      <c r="Q451" s="8"/>
      <c r="R451" s="8"/>
      <c r="S451" s="8"/>
      <c r="T451" s="4"/>
      <c r="U451" s="4"/>
      <c r="V451" s="4"/>
      <c r="W451" s="4"/>
      <c r="X451" s="8"/>
      <c r="Y451" s="4"/>
      <c r="Z451" s="4"/>
      <c r="AA451" s="4"/>
      <c r="AB451" s="4"/>
      <c r="AC451" s="5"/>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row>
    <row r="452" spans="1:65">
      <c r="A452" s="4"/>
      <c r="B452" s="4"/>
      <c r="C452" s="4"/>
      <c r="D452" s="4"/>
      <c r="E452" s="4"/>
      <c r="F452" s="4"/>
      <c r="G452" s="4"/>
      <c r="H452" s="4"/>
      <c r="I452" s="4"/>
      <c r="J452" s="4"/>
      <c r="K452" s="4"/>
      <c r="L452" s="4"/>
      <c r="M452" s="5"/>
      <c r="N452" s="5"/>
      <c r="O452" s="5"/>
      <c r="P452" s="7"/>
      <c r="Q452" s="8"/>
      <c r="R452" s="8"/>
      <c r="S452" s="8"/>
      <c r="T452" s="4"/>
      <c r="U452" s="4"/>
      <c r="V452" s="4"/>
      <c r="W452" s="4"/>
      <c r="X452" s="8"/>
      <c r="Y452" s="4"/>
      <c r="Z452" s="4"/>
      <c r="AA452" s="4"/>
      <c r="AB452" s="4"/>
      <c r="AC452" s="5"/>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row>
    <row r="453" spans="1:65">
      <c r="A453" s="4"/>
      <c r="B453" s="4"/>
      <c r="C453" s="4"/>
      <c r="D453" s="4"/>
      <c r="E453" s="4"/>
      <c r="F453" s="4"/>
      <c r="G453" s="4"/>
      <c r="H453" s="4"/>
      <c r="I453" s="4"/>
      <c r="J453" s="4"/>
      <c r="K453" s="4"/>
      <c r="L453" s="4"/>
      <c r="M453" s="5"/>
      <c r="N453" s="5"/>
      <c r="O453" s="5"/>
      <c r="P453" s="7"/>
      <c r="Q453" s="8"/>
      <c r="R453" s="8"/>
      <c r="S453" s="8"/>
      <c r="T453" s="4"/>
      <c r="U453" s="4"/>
      <c r="V453" s="4"/>
      <c r="W453" s="4"/>
      <c r="X453" s="8"/>
      <c r="Y453" s="4"/>
      <c r="Z453" s="4"/>
      <c r="AA453" s="4"/>
      <c r="AB453" s="4"/>
      <c r="AC453" s="5"/>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row>
    <row r="454" spans="1:65">
      <c r="A454" s="4"/>
      <c r="B454" s="4"/>
      <c r="C454" s="4"/>
      <c r="D454" s="4"/>
      <c r="E454" s="4"/>
      <c r="F454" s="4"/>
      <c r="G454" s="4"/>
      <c r="H454" s="4"/>
      <c r="I454" s="4"/>
      <c r="J454" s="4"/>
      <c r="K454" s="4"/>
      <c r="L454" s="4"/>
      <c r="M454" s="5"/>
      <c r="N454" s="5"/>
      <c r="O454" s="5"/>
      <c r="P454" s="7"/>
      <c r="Q454" s="8"/>
      <c r="R454" s="8"/>
      <c r="S454" s="8"/>
      <c r="T454" s="4"/>
      <c r="U454" s="4"/>
      <c r="V454" s="4"/>
      <c r="W454" s="4"/>
      <c r="X454" s="8"/>
      <c r="Y454" s="4"/>
      <c r="Z454" s="4"/>
      <c r="AA454" s="4"/>
      <c r="AB454" s="4"/>
      <c r="AC454" s="5"/>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row>
    <row r="455" spans="1:65">
      <c r="A455" s="4"/>
      <c r="B455" s="4"/>
      <c r="C455" s="4"/>
      <c r="D455" s="4"/>
      <c r="E455" s="4"/>
      <c r="F455" s="4"/>
      <c r="G455" s="4"/>
      <c r="H455" s="4"/>
      <c r="I455" s="4"/>
      <c r="J455" s="4"/>
      <c r="K455" s="4"/>
      <c r="L455" s="4"/>
      <c r="M455" s="5"/>
      <c r="N455" s="5"/>
      <c r="O455" s="5"/>
      <c r="P455" s="7"/>
      <c r="Q455" s="8"/>
      <c r="R455" s="8"/>
      <c r="S455" s="8"/>
      <c r="T455" s="4"/>
      <c r="U455" s="4"/>
      <c r="V455" s="4"/>
      <c r="W455" s="4"/>
      <c r="X455" s="8"/>
      <c r="Y455" s="4"/>
      <c r="Z455" s="4"/>
      <c r="AA455" s="4"/>
      <c r="AB455" s="4"/>
      <c r="AC455" s="5"/>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row>
    <row r="456" spans="1:65">
      <c r="A456" s="4"/>
      <c r="B456" s="4"/>
      <c r="C456" s="4"/>
      <c r="D456" s="4"/>
      <c r="E456" s="4"/>
      <c r="F456" s="4"/>
      <c r="G456" s="4"/>
      <c r="H456" s="4"/>
      <c r="I456" s="4"/>
      <c r="J456" s="4"/>
      <c r="K456" s="4"/>
      <c r="L456" s="4"/>
      <c r="M456" s="5"/>
      <c r="N456" s="5"/>
      <c r="O456" s="5"/>
      <c r="P456" s="7"/>
      <c r="Q456" s="8"/>
      <c r="R456" s="8"/>
      <c r="S456" s="8"/>
      <c r="T456" s="4"/>
      <c r="U456" s="4"/>
      <c r="V456" s="4"/>
      <c r="W456" s="4"/>
      <c r="X456" s="8"/>
      <c r="Y456" s="4"/>
      <c r="Z456" s="4"/>
      <c r="AA456" s="4"/>
      <c r="AB456" s="4"/>
      <c r="AC456" s="5"/>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row>
    <row r="457" spans="1:65">
      <c r="A457" s="4"/>
      <c r="B457" s="4"/>
      <c r="C457" s="4"/>
      <c r="D457" s="4"/>
      <c r="E457" s="4"/>
      <c r="F457" s="4"/>
      <c r="G457" s="4"/>
      <c r="H457" s="4"/>
      <c r="I457" s="4"/>
      <c r="J457" s="4"/>
      <c r="K457" s="4"/>
      <c r="L457" s="4"/>
      <c r="M457" s="5"/>
      <c r="N457" s="5"/>
      <c r="O457" s="5"/>
      <c r="P457" s="7"/>
      <c r="Q457" s="8"/>
      <c r="R457" s="8"/>
      <c r="S457" s="8"/>
      <c r="T457" s="4"/>
      <c r="U457" s="4"/>
      <c r="V457" s="4"/>
      <c r="W457" s="4"/>
      <c r="X457" s="8"/>
      <c r="Y457" s="4"/>
      <c r="Z457" s="4"/>
      <c r="AA457" s="4"/>
      <c r="AB457" s="4"/>
      <c r="AC457" s="5"/>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row>
    <row r="458" spans="1:65">
      <c r="A458" s="4"/>
      <c r="B458" s="4"/>
      <c r="C458" s="4"/>
      <c r="D458" s="4"/>
      <c r="E458" s="4"/>
      <c r="F458" s="4"/>
      <c r="G458" s="4"/>
      <c r="H458" s="4"/>
      <c r="I458" s="4"/>
      <c r="J458" s="4"/>
      <c r="K458" s="4"/>
      <c r="L458" s="4"/>
      <c r="M458" s="5"/>
      <c r="N458" s="5"/>
      <c r="O458" s="5"/>
      <c r="P458" s="7"/>
      <c r="Q458" s="8"/>
      <c r="R458" s="8"/>
      <c r="S458" s="8"/>
      <c r="T458" s="4"/>
      <c r="U458" s="4"/>
      <c r="V458" s="4"/>
      <c r="W458" s="4"/>
      <c r="X458" s="8"/>
      <c r="Y458" s="4"/>
      <c r="Z458" s="4"/>
      <c r="AA458" s="4"/>
      <c r="AB458" s="4"/>
      <c r="AC458" s="5"/>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row>
    <row r="459" spans="1:65">
      <c r="A459" s="4"/>
      <c r="B459" s="4"/>
      <c r="C459" s="4"/>
      <c r="D459" s="4"/>
      <c r="E459" s="4"/>
      <c r="F459" s="4"/>
      <c r="G459" s="4"/>
      <c r="H459" s="4"/>
      <c r="I459" s="4"/>
      <c r="J459" s="4"/>
      <c r="K459" s="4"/>
      <c r="L459" s="4"/>
      <c r="M459" s="5"/>
      <c r="N459" s="5"/>
      <c r="O459" s="5"/>
      <c r="P459" s="7"/>
      <c r="Q459" s="8"/>
      <c r="R459" s="8"/>
      <c r="S459" s="8"/>
      <c r="T459" s="4"/>
      <c r="U459" s="4"/>
      <c r="V459" s="4"/>
      <c r="W459" s="4"/>
      <c r="X459" s="8"/>
      <c r="Y459" s="4"/>
      <c r="Z459" s="4"/>
      <c r="AA459" s="4"/>
      <c r="AB459" s="4"/>
      <c r="AC459" s="5"/>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row>
    <row r="460" spans="1:65">
      <c r="A460" s="4"/>
      <c r="B460" s="4"/>
      <c r="C460" s="4"/>
      <c r="D460" s="4"/>
      <c r="E460" s="4"/>
      <c r="F460" s="4"/>
      <c r="G460" s="4"/>
      <c r="H460" s="4"/>
      <c r="I460" s="4"/>
      <c r="J460" s="4"/>
      <c r="K460" s="4"/>
      <c r="L460" s="4"/>
      <c r="M460" s="5"/>
      <c r="N460" s="5"/>
      <c r="O460" s="5"/>
      <c r="P460" s="7"/>
      <c r="Q460" s="8"/>
      <c r="R460" s="8"/>
      <c r="S460" s="8"/>
      <c r="T460" s="4"/>
      <c r="U460" s="4"/>
      <c r="V460" s="4"/>
      <c r="W460" s="4"/>
      <c r="X460" s="8"/>
      <c r="Y460" s="4"/>
      <c r="Z460" s="4"/>
      <c r="AA460" s="4"/>
      <c r="AB460" s="4"/>
      <c r="AC460" s="5"/>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row>
    <row r="461" spans="1:65">
      <c r="A461" s="4"/>
      <c r="B461" s="4"/>
      <c r="C461" s="4"/>
      <c r="D461" s="4"/>
      <c r="E461" s="4"/>
      <c r="F461" s="4"/>
      <c r="G461" s="4"/>
      <c r="H461" s="4"/>
      <c r="I461" s="4"/>
      <c r="J461" s="4"/>
      <c r="K461" s="4"/>
      <c r="L461" s="4"/>
      <c r="M461" s="5"/>
      <c r="N461" s="5"/>
      <c r="O461" s="5"/>
      <c r="P461" s="7"/>
      <c r="Q461" s="8"/>
      <c r="R461" s="8"/>
      <c r="S461" s="8"/>
      <c r="T461" s="4"/>
      <c r="U461" s="4"/>
      <c r="V461" s="4"/>
      <c r="W461" s="4"/>
      <c r="X461" s="8"/>
      <c r="Y461" s="4"/>
      <c r="Z461" s="4"/>
      <c r="AA461" s="4"/>
      <c r="AB461" s="4"/>
      <c r="AC461" s="5"/>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row>
    <row r="462" spans="1:65">
      <c r="A462" s="4"/>
      <c r="B462" s="4"/>
      <c r="C462" s="4"/>
      <c r="D462" s="4"/>
      <c r="E462" s="4"/>
      <c r="F462" s="4"/>
      <c r="G462" s="4"/>
      <c r="H462" s="4"/>
      <c r="I462" s="4"/>
      <c r="J462" s="4"/>
      <c r="K462" s="4"/>
      <c r="L462" s="4"/>
      <c r="M462" s="5"/>
      <c r="N462" s="5"/>
      <c r="O462" s="5"/>
      <c r="P462" s="7"/>
      <c r="Q462" s="8"/>
      <c r="R462" s="8"/>
      <c r="S462" s="8"/>
      <c r="T462" s="4"/>
      <c r="U462" s="4"/>
      <c r="V462" s="4"/>
      <c r="W462" s="4"/>
      <c r="X462" s="8"/>
      <c r="Y462" s="4"/>
      <c r="Z462" s="4"/>
      <c r="AA462" s="4"/>
      <c r="AB462" s="4"/>
      <c r="AC462" s="5"/>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row>
    <row r="463" spans="1:65">
      <c r="A463" s="4"/>
      <c r="B463" s="4"/>
      <c r="C463" s="4"/>
      <c r="D463" s="4"/>
      <c r="E463" s="4"/>
      <c r="F463" s="4"/>
      <c r="G463" s="4"/>
      <c r="H463" s="4"/>
      <c r="I463" s="4"/>
      <c r="J463" s="4"/>
      <c r="K463" s="4"/>
      <c r="L463" s="4"/>
      <c r="M463" s="5"/>
      <c r="N463" s="5"/>
      <c r="O463" s="5"/>
      <c r="P463" s="7"/>
      <c r="Q463" s="8"/>
      <c r="R463" s="8"/>
      <c r="S463" s="8"/>
      <c r="T463" s="4"/>
      <c r="U463" s="4"/>
      <c r="V463" s="4"/>
      <c r="W463" s="4"/>
      <c r="X463" s="8"/>
      <c r="Y463" s="4"/>
      <c r="Z463" s="4"/>
      <c r="AA463" s="4"/>
      <c r="AB463" s="4"/>
      <c r="AC463" s="5"/>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row>
    <row r="464" spans="1:65">
      <c r="A464" s="4"/>
      <c r="B464" s="4"/>
      <c r="C464" s="4"/>
      <c r="D464" s="4"/>
      <c r="E464" s="4"/>
      <c r="F464" s="4"/>
      <c r="G464" s="4"/>
      <c r="H464" s="4"/>
      <c r="I464" s="4"/>
      <c r="J464" s="4"/>
      <c r="K464" s="4"/>
      <c r="L464" s="4"/>
      <c r="M464" s="5"/>
      <c r="N464" s="5"/>
      <c r="O464" s="5"/>
      <c r="P464" s="7"/>
      <c r="Q464" s="8"/>
      <c r="R464" s="8"/>
      <c r="S464" s="8"/>
      <c r="T464" s="4"/>
      <c r="U464" s="4"/>
      <c r="V464" s="4"/>
      <c r="W464" s="4"/>
      <c r="X464" s="8"/>
      <c r="Y464" s="4"/>
      <c r="Z464" s="4"/>
      <c r="AA464" s="4"/>
      <c r="AB464" s="4"/>
      <c r="AC464" s="5"/>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row>
    <row r="465" spans="1:65">
      <c r="A465" s="4"/>
      <c r="B465" s="4"/>
      <c r="C465" s="4"/>
      <c r="D465" s="4"/>
      <c r="E465" s="4"/>
      <c r="F465" s="4"/>
      <c r="G465" s="4"/>
      <c r="H465" s="4"/>
      <c r="I465" s="4"/>
      <c r="J465" s="4"/>
      <c r="K465" s="4"/>
      <c r="L465" s="4"/>
      <c r="M465" s="5"/>
      <c r="N465" s="5"/>
      <c r="O465" s="5"/>
      <c r="P465" s="7"/>
      <c r="Q465" s="8"/>
      <c r="R465" s="8"/>
      <c r="S465" s="8"/>
      <c r="T465" s="4"/>
      <c r="U465" s="4"/>
      <c r="V465" s="4"/>
      <c r="W465" s="4"/>
      <c r="X465" s="8"/>
      <c r="Y465" s="4"/>
      <c r="Z465" s="4"/>
      <c r="AA465" s="4"/>
      <c r="AB465" s="4"/>
      <c r="AC465" s="5"/>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row>
    <row r="466" spans="1:65">
      <c r="A466" s="4"/>
      <c r="B466" s="4"/>
      <c r="C466" s="4"/>
      <c r="D466" s="4"/>
      <c r="E466" s="4"/>
      <c r="F466" s="4"/>
      <c r="G466" s="4"/>
      <c r="H466" s="4"/>
      <c r="I466" s="4"/>
      <c r="J466" s="4"/>
      <c r="K466" s="4"/>
      <c r="L466" s="4"/>
      <c r="M466" s="5"/>
      <c r="N466" s="5"/>
      <c r="O466" s="5"/>
      <c r="P466" s="7"/>
      <c r="Q466" s="8"/>
      <c r="R466" s="8"/>
      <c r="S466" s="8"/>
      <c r="T466" s="4"/>
      <c r="U466" s="4"/>
      <c r="V466" s="4"/>
      <c r="W466" s="4"/>
      <c r="X466" s="8"/>
      <c r="Y466" s="4"/>
      <c r="Z466" s="4"/>
      <c r="AA466" s="4"/>
      <c r="AB466" s="4"/>
      <c r="AC466" s="5"/>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row>
    <row r="467" spans="1:65">
      <c r="A467" s="4"/>
      <c r="B467" s="4"/>
      <c r="C467" s="4"/>
      <c r="D467" s="4"/>
      <c r="E467" s="4"/>
      <c r="F467" s="4"/>
      <c r="G467" s="4"/>
      <c r="H467" s="4"/>
      <c r="I467" s="4"/>
      <c r="J467" s="4"/>
      <c r="K467" s="4"/>
      <c r="L467" s="4"/>
      <c r="M467" s="5"/>
      <c r="N467" s="5"/>
      <c r="O467" s="5"/>
      <c r="P467" s="7"/>
      <c r="Q467" s="8"/>
      <c r="R467" s="8"/>
      <c r="S467" s="8"/>
      <c r="T467" s="4"/>
      <c r="U467" s="4"/>
      <c r="V467" s="4"/>
      <c r="W467" s="4"/>
      <c r="X467" s="8"/>
      <c r="Y467" s="4"/>
      <c r="Z467" s="4"/>
      <c r="AA467" s="4"/>
      <c r="AB467" s="4"/>
      <c r="AC467" s="5"/>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row>
    <row r="468" spans="1:65">
      <c r="A468" s="4"/>
      <c r="B468" s="4"/>
      <c r="C468" s="4"/>
      <c r="D468" s="4"/>
      <c r="E468" s="4"/>
      <c r="F468" s="4"/>
      <c r="G468" s="4"/>
      <c r="H468" s="4"/>
      <c r="I468" s="4"/>
      <c r="J468" s="4"/>
      <c r="K468" s="4"/>
      <c r="L468" s="4"/>
      <c r="M468" s="5"/>
      <c r="N468" s="5"/>
      <c r="O468" s="5"/>
      <c r="P468" s="7"/>
      <c r="Q468" s="8"/>
      <c r="R468" s="8"/>
      <c r="S468" s="8"/>
      <c r="T468" s="4"/>
      <c r="U468" s="4"/>
      <c r="V468" s="4"/>
      <c r="W468" s="4"/>
      <c r="X468" s="8"/>
      <c r="Y468" s="4"/>
      <c r="Z468" s="4"/>
      <c r="AA468" s="4"/>
      <c r="AB468" s="4"/>
      <c r="AC468" s="5"/>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row>
    <row r="469" spans="1:65">
      <c r="A469" s="4"/>
      <c r="B469" s="4"/>
      <c r="C469" s="4"/>
      <c r="D469" s="4"/>
      <c r="E469" s="4"/>
      <c r="F469" s="4"/>
      <c r="G469" s="4"/>
      <c r="H469" s="4"/>
      <c r="I469" s="4"/>
      <c r="J469" s="4"/>
      <c r="K469" s="4"/>
      <c r="L469" s="4"/>
      <c r="M469" s="5"/>
      <c r="N469" s="5"/>
      <c r="O469" s="5"/>
      <c r="P469" s="7"/>
      <c r="Q469" s="8"/>
      <c r="R469" s="8"/>
      <c r="S469" s="8"/>
      <c r="T469" s="4"/>
      <c r="U469" s="4"/>
      <c r="V469" s="4"/>
      <c r="W469" s="4"/>
      <c r="X469" s="8"/>
      <c r="Y469" s="4"/>
      <c r="Z469" s="4"/>
      <c r="AA469" s="4"/>
      <c r="AB469" s="4"/>
      <c r="AC469" s="5"/>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row>
    <row r="470" spans="1:65">
      <c r="A470" s="4"/>
      <c r="B470" s="4"/>
      <c r="C470" s="4"/>
      <c r="D470" s="4"/>
      <c r="E470" s="4"/>
      <c r="F470" s="4"/>
      <c r="G470" s="4"/>
      <c r="H470" s="4"/>
      <c r="I470" s="4"/>
      <c r="J470" s="4"/>
      <c r="K470" s="4"/>
      <c r="L470" s="4"/>
      <c r="M470" s="5"/>
      <c r="N470" s="5"/>
      <c r="O470" s="5"/>
      <c r="P470" s="7"/>
      <c r="Q470" s="8"/>
      <c r="R470" s="8"/>
      <c r="S470" s="8"/>
      <c r="T470" s="4"/>
      <c r="U470" s="4"/>
      <c r="V470" s="4"/>
      <c r="W470" s="4"/>
      <c r="X470" s="8"/>
      <c r="Y470" s="4"/>
      <c r="Z470" s="4"/>
      <c r="AA470" s="4"/>
      <c r="AB470" s="4"/>
      <c r="AC470" s="5"/>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row>
    <row r="471" spans="1:65">
      <c r="A471" s="4"/>
      <c r="B471" s="4"/>
      <c r="C471" s="4"/>
      <c r="D471" s="4"/>
      <c r="E471" s="4"/>
      <c r="F471" s="4"/>
      <c r="G471" s="4"/>
      <c r="H471" s="4"/>
      <c r="I471" s="4"/>
      <c r="J471" s="4"/>
      <c r="K471" s="4"/>
      <c r="L471" s="4"/>
      <c r="M471" s="5"/>
      <c r="N471" s="5"/>
      <c r="O471" s="5"/>
      <c r="P471" s="7"/>
      <c r="Q471" s="8"/>
      <c r="R471" s="8"/>
      <c r="S471" s="8"/>
      <c r="T471" s="4"/>
      <c r="U471" s="4"/>
      <c r="V471" s="4"/>
      <c r="W471" s="4"/>
      <c r="X471" s="8"/>
      <c r="Y471" s="4"/>
      <c r="Z471" s="4"/>
      <c r="AA471" s="4"/>
      <c r="AB471" s="4"/>
      <c r="AC471" s="5"/>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row>
    <row r="472" spans="1:65">
      <c r="A472" s="4"/>
      <c r="B472" s="4"/>
      <c r="C472" s="4"/>
      <c r="D472" s="4"/>
      <c r="E472" s="4"/>
      <c r="F472" s="4"/>
      <c r="G472" s="4"/>
      <c r="H472" s="4"/>
      <c r="I472" s="4"/>
      <c r="J472" s="4"/>
      <c r="K472" s="4"/>
      <c r="L472" s="4"/>
      <c r="M472" s="5"/>
      <c r="N472" s="5"/>
      <c r="O472" s="5"/>
      <c r="P472" s="7"/>
      <c r="Q472" s="8"/>
      <c r="R472" s="8"/>
      <c r="S472" s="8"/>
      <c r="T472" s="4"/>
      <c r="U472" s="4"/>
      <c r="V472" s="4"/>
      <c r="W472" s="4"/>
      <c r="X472" s="8"/>
      <c r="Y472" s="4"/>
      <c r="Z472" s="4"/>
      <c r="AA472" s="4"/>
      <c r="AB472" s="4"/>
      <c r="AC472" s="5"/>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row>
    <row r="473" spans="1:65">
      <c r="A473" s="4"/>
      <c r="B473" s="4"/>
      <c r="C473" s="4"/>
      <c r="D473" s="4"/>
      <c r="E473" s="4"/>
      <c r="F473" s="4"/>
      <c r="G473" s="4"/>
      <c r="H473" s="4"/>
      <c r="I473" s="4"/>
      <c r="J473" s="4"/>
      <c r="K473" s="4"/>
      <c r="L473" s="4"/>
      <c r="M473" s="5"/>
      <c r="N473" s="5"/>
      <c r="O473" s="5"/>
      <c r="P473" s="7"/>
      <c r="Q473" s="8"/>
      <c r="R473" s="8"/>
      <c r="S473" s="8"/>
      <c r="T473" s="4"/>
      <c r="U473" s="4"/>
      <c r="V473" s="4"/>
      <c r="W473" s="4"/>
      <c r="X473" s="8"/>
      <c r="Y473" s="4"/>
      <c r="Z473" s="4"/>
      <c r="AA473" s="4"/>
      <c r="AB473" s="4"/>
      <c r="AC473" s="5"/>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row>
    <row r="474" spans="1:65">
      <c r="A474" s="4"/>
      <c r="B474" s="4"/>
      <c r="C474" s="4"/>
      <c r="D474" s="4"/>
      <c r="E474" s="4"/>
      <c r="F474" s="4"/>
      <c r="G474" s="4"/>
      <c r="H474" s="4"/>
      <c r="I474" s="4"/>
      <c r="J474" s="4"/>
      <c r="K474" s="4"/>
      <c r="L474" s="4"/>
      <c r="M474" s="5"/>
      <c r="N474" s="5"/>
      <c r="O474" s="5"/>
      <c r="P474" s="7"/>
      <c r="Q474" s="8"/>
      <c r="R474" s="8"/>
      <c r="S474" s="8"/>
      <c r="T474" s="4"/>
      <c r="U474" s="4"/>
      <c r="V474" s="4"/>
      <c r="W474" s="4"/>
      <c r="X474" s="8"/>
      <c r="Y474" s="4"/>
      <c r="Z474" s="4"/>
      <c r="AA474" s="4"/>
      <c r="AB474" s="4"/>
      <c r="AC474" s="5"/>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row>
    <row r="475" spans="1:65">
      <c r="A475" s="4"/>
      <c r="B475" s="4"/>
      <c r="C475" s="4"/>
      <c r="D475" s="4"/>
      <c r="E475" s="4"/>
      <c r="F475" s="4"/>
      <c r="G475" s="4"/>
      <c r="H475" s="4"/>
      <c r="I475" s="4"/>
      <c r="J475" s="4"/>
      <c r="K475" s="4"/>
      <c r="L475" s="4"/>
      <c r="M475" s="5"/>
      <c r="N475" s="5"/>
      <c r="O475" s="5"/>
      <c r="P475" s="7"/>
      <c r="Q475" s="8"/>
      <c r="R475" s="8"/>
      <c r="S475" s="8"/>
      <c r="T475" s="4"/>
      <c r="U475" s="4"/>
      <c r="V475" s="4"/>
      <c r="W475" s="4"/>
      <c r="X475" s="8"/>
      <c r="Y475" s="4"/>
      <c r="Z475" s="4"/>
      <c r="AA475" s="4"/>
      <c r="AB475" s="4"/>
      <c r="AC475" s="5"/>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row>
    <row r="476" spans="1:65">
      <c r="A476" s="4"/>
      <c r="B476" s="4"/>
      <c r="C476" s="4"/>
      <c r="D476" s="4"/>
      <c r="E476" s="4"/>
      <c r="F476" s="4"/>
      <c r="G476" s="4"/>
      <c r="H476" s="4"/>
      <c r="I476" s="4"/>
      <c r="J476" s="4"/>
      <c r="K476" s="4"/>
      <c r="L476" s="4"/>
      <c r="M476" s="5"/>
      <c r="N476" s="5"/>
      <c r="O476" s="5"/>
      <c r="P476" s="7"/>
      <c r="Q476" s="8"/>
      <c r="R476" s="8"/>
      <c r="S476" s="8"/>
      <c r="T476" s="4"/>
      <c r="U476" s="4"/>
      <c r="V476" s="4"/>
      <c r="W476" s="4"/>
      <c r="X476" s="8"/>
      <c r="Y476" s="4"/>
      <c r="Z476" s="4"/>
      <c r="AA476" s="4"/>
      <c r="AB476" s="4"/>
      <c r="AC476" s="5"/>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row>
    <row r="477" spans="1:65">
      <c r="A477" s="4"/>
      <c r="B477" s="4"/>
      <c r="C477" s="4"/>
      <c r="D477" s="4"/>
      <c r="E477" s="4"/>
      <c r="F477" s="4"/>
      <c r="G477" s="4"/>
      <c r="H477" s="4"/>
      <c r="I477" s="4"/>
      <c r="J477" s="4"/>
      <c r="K477" s="4"/>
      <c r="L477" s="4"/>
      <c r="M477" s="5"/>
      <c r="N477" s="5"/>
      <c r="O477" s="5"/>
      <c r="P477" s="7"/>
      <c r="Q477" s="8"/>
      <c r="R477" s="8"/>
      <c r="S477" s="8"/>
      <c r="T477" s="4"/>
      <c r="U477" s="4"/>
      <c r="V477" s="4"/>
      <c r="W477" s="4"/>
      <c r="X477" s="8"/>
      <c r="Y477" s="4"/>
      <c r="Z477" s="4"/>
      <c r="AA477" s="4"/>
      <c r="AB477" s="4"/>
      <c r="AC477" s="5"/>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row>
    <row r="478" spans="1:65">
      <c r="A478" s="4"/>
      <c r="B478" s="4"/>
      <c r="C478" s="4"/>
      <c r="D478" s="4"/>
      <c r="E478" s="4"/>
      <c r="F478" s="4"/>
      <c r="G478" s="4"/>
      <c r="H478" s="4"/>
      <c r="I478" s="4"/>
      <c r="J478" s="4"/>
      <c r="K478" s="4"/>
      <c r="L478" s="4"/>
      <c r="M478" s="5"/>
      <c r="N478" s="5"/>
      <c r="O478" s="5"/>
      <c r="P478" s="7"/>
      <c r="Q478" s="8"/>
      <c r="R478" s="8"/>
      <c r="S478" s="8"/>
      <c r="T478" s="4"/>
      <c r="U478" s="4"/>
      <c r="V478" s="4"/>
      <c r="W478" s="4"/>
      <c r="X478" s="8"/>
      <c r="Y478" s="4"/>
      <c r="Z478" s="4"/>
      <c r="AA478" s="4"/>
      <c r="AB478" s="4"/>
      <c r="AC478" s="5"/>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row>
  </sheetData>
  <autoFilter ref="A6:AS301"/>
  <mergeCells count="1">
    <mergeCell ref="H5:K5"/>
  </mergeCells>
  <pageMargins left="0.46009389671361506" right="8.7636932707355245E-2" top="9.8591549295774655E-2" bottom="0.28482003129890454" header="0" footer="0"/>
  <pageSetup paperSize="5"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outlinePr summaryBelow="0" summaryRight="0"/>
    <pageSetUpPr fitToPage="1"/>
  </sheetPr>
  <dimension ref="A1:AH1000"/>
  <sheetViews>
    <sheetView showGridLines="0" workbookViewId="0">
      <pane xSplit="5" ySplit="6" topLeftCell="F18" activePane="bottomRight" state="frozen"/>
      <selection pane="topRight" activeCell="F1" sqref="F1"/>
      <selection pane="bottomLeft" activeCell="A7" sqref="A7"/>
      <selection pane="bottomRight" activeCell="M4" sqref="M4"/>
    </sheetView>
  </sheetViews>
  <sheetFormatPr baseColWidth="10" defaultColWidth="14.42578125" defaultRowHeight="15" customHeight="1"/>
  <cols>
    <col min="1" max="1" width="20.28515625" customWidth="1"/>
    <col min="2" max="2" width="15.85546875" customWidth="1"/>
    <col min="3" max="3" width="11.42578125" customWidth="1"/>
    <col min="4" max="4" width="15.85546875" customWidth="1"/>
    <col min="5" max="5" width="40.7109375" customWidth="1"/>
    <col min="6" max="6" width="15" customWidth="1"/>
    <col min="7" max="7" width="18.5703125" customWidth="1"/>
    <col min="8" max="8" width="41.140625" customWidth="1"/>
    <col min="9" max="9" width="15" customWidth="1"/>
    <col min="10" max="11" width="18.5703125" customWidth="1"/>
    <col min="12" max="12" width="46.7109375" customWidth="1"/>
    <col min="13" max="13" width="13.140625" customWidth="1"/>
    <col min="14" max="14" width="13" customWidth="1"/>
    <col min="15" max="15" width="17.42578125" customWidth="1"/>
    <col min="16" max="16" width="15" customWidth="1"/>
    <col min="17" max="17" width="16.140625" customWidth="1"/>
    <col min="18" max="18" width="54.42578125" customWidth="1"/>
    <col min="19" max="19" width="22.140625" customWidth="1"/>
    <col min="20" max="20" width="22.5703125" customWidth="1"/>
    <col min="21" max="26" width="14.42578125" customWidth="1"/>
    <col min="27" max="27" width="15.5703125" customWidth="1"/>
    <col min="28" max="30" width="14.42578125" customWidth="1"/>
    <col min="31" max="31" width="20" customWidth="1"/>
    <col min="32" max="32" width="17.85546875" customWidth="1"/>
    <col min="33" max="33" width="21.28515625" customWidth="1"/>
    <col min="34" max="34" width="14.42578125" customWidth="1"/>
  </cols>
  <sheetData>
    <row r="1" spans="1:34">
      <c r="A1" s="4"/>
      <c r="B1" s="4"/>
      <c r="C1" s="5"/>
      <c r="D1" s="4"/>
      <c r="E1" s="7"/>
      <c r="F1" s="4"/>
      <c r="G1" s="7"/>
      <c r="H1" s="7"/>
      <c r="I1" s="7"/>
      <c r="J1" s="7"/>
      <c r="K1" s="7"/>
      <c r="L1" s="7"/>
      <c r="M1" s="8"/>
      <c r="N1" s="20"/>
      <c r="O1" s="20"/>
      <c r="P1" s="4"/>
      <c r="Q1" s="9"/>
      <c r="R1" s="7"/>
      <c r="S1" s="5"/>
      <c r="T1" s="5"/>
      <c r="U1" s="130"/>
      <c r="V1" s="131"/>
      <c r="W1" s="131"/>
      <c r="X1" s="131"/>
      <c r="Y1" s="130"/>
      <c r="Z1" s="131"/>
      <c r="AA1" s="131"/>
      <c r="AB1" s="131"/>
      <c r="AC1" s="131"/>
      <c r="AD1" s="130"/>
      <c r="AE1" s="5"/>
      <c r="AF1" s="4"/>
      <c r="AG1" s="4"/>
      <c r="AH1" s="4"/>
    </row>
    <row r="2" spans="1:34" ht="18.75">
      <c r="A2" s="1" t="s">
        <v>1661</v>
      </c>
      <c r="B2" s="3"/>
      <c r="C2" s="132"/>
      <c r="D2" s="6"/>
      <c r="E2" s="13"/>
      <c r="F2" s="6"/>
      <c r="G2" s="6"/>
      <c r="H2" s="13"/>
      <c r="I2" s="6"/>
      <c r="J2" s="6"/>
      <c r="K2" s="6"/>
      <c r="L2" s="13"/>
      <c r="M2" s="14"/>
      <c r="N2" s="133"/>
      <c r="O2" s="15"/>
      <c r="P2" s="6"/>
      <c r="Q2" s="15"/>
      <c r="R2" s="13"/>
      <c r="S2" s="12"/>
      <c r="T2" s="12"/>
      <c r="U2" s="134"/>
      <c r="V2" s="135"/>
      <c r="W2" s="135"/>
      <c r="X2" s="135"/>
      <c r="Y2" s="134"/>
      <c r="Z2" s="135"/>
      <c r="AA2" s="135"/>
      <c r="AB2" s="135"/>
      <c r="AC2" s="135"/>
      <c r="AD2" s="134"/>
      <c r="AE2" s="12"/>
      <c r="AF2" s="6"/>
      <c r="AG2" s="6"/>
      <c r="AH2" s="6"/>
    </row>
    <row r="3" spans="1:34" ht="18.75">
      <c r="A3" s="1" t="s">
        <v>2</v>
      </c>
      <c r="B3" s="3"/>
      <c r="C3" s="132"/>
      <c r="D3" s="6"/>
      <c r="E3" s="13"/>
      <c r="F3" s="6"/>
      <c r="G3" s="6"/>
      <c r="H3" s="13"/>
      <c r="I3" s="6"/>
      <c r="J3" s="6"/>
      <c r="K3" s="6"/>
      <c r="L3" s="13"/>
      <c r="M3" s="14"/>
      <c r="N3" s="133"/>
      <c r="O3" s="15"/>
      <c r="P3" s="6"/>
      <c r="Q3" s="15"/>
      <c r="R3" s="13"/>
      <c r="S3" s="12"/>
      <c r="T3" s="12"/>
      <c r="U3" s="134"/>
      <c r="V3" s="135"/>
      <c r="W3" s="135"/>
      <c r="X3" s="135"/>
      <c r="Y3" s="134"/>
      <c r="Z3" s="135"/>
      <c r="AA3" s="135"/>
      <c r="AB3" s="135"/>
      <c r="AC3" s="135"/>
      <c r="AD3" s="134"/>
      <c r="AE3" s="12"/>
      <c r="AF3" s="6"/>
      <c r="AG3" s="6"/>
      <c r="AH3" s="6"/>
    </row>
    <row r="4" spans="1:34">
      <c r="A4" s="136"/>
      <c r="B4" s="16"/>
      <c r="C4" s="137"/>
      <c r="D4" s="4"/>
      <c r="E4" s="7"/>
      <c r="F4" s="4"/>
      <c r="G4" s="5"/>
      <c r="H4" s="7"/>
      <c r="I4" s="5"/>
      <c r="J4" s="5"/>
      <c r="K4" s="5"/>
      <c r="L4" s="7"/>
      <c r="M4" s="8"/>
      <c r="N4" s="20"/>
      <c r="O4" s="20"/>
      <c r="P4" s="5"/>
      <c r="Q4" s="9"/>
      <c r="R4" s="7"/>
      <c r="S4" s="5"/>
      <c r="T4" s="5"/>
      <c r="U4" s="130"/>
      <c r="V4" s="131"/>
      <c r="W4" s="131"/>
      <c r="X4" s="131"/>
      <c r="Y4" s="130"/>
      <c r="Z4" s="131"/>
      <c r="AA4" s="131"/>
      <c r="AB4" s="131"/>
      <c r="AC4" s="131"/>
      <c r="AD4" s="130"/>
      <c r="AE4" s="5"/>
      <c r="AF4" s="4"/>
      <c r="AG4" s="4"/>
      <c r="AH4" s="4"/>
    </row>
    <row r="5" spans="1:34">
      <c r="A5" s="18"/>
      <c r="B5" s="138"/>
      <c r="C5" s="139"/>
      <c r="D5" s="138"/>
      <c r="E5" s="7"/>
      <c r="F5" s="5"/>
      <c r="G5" s="5"/>
      <c r="H5" s="428" t="s">
        <v>19</v>
      </c>
      <c r="I5" s="429"/>
      <c r="J5" s="429"/>
      <c r="K5" s="430"/>
      <c r="L5" s="7"/>
      <c r="M5" s="8"/>
      <c r="N5" s="20"/>
      <c r="O5" s="20"/>
      <c r="P5" s="5"/>
      <c r="Q5" s="9"/>
      <c r="R5" s="37"/>
      <c r="S5" s="38"/>
      <c r="T5" s="38"/>
      <c r="U5" s="140"/>
      <c r="V5" s="141"/>
      <c r="W5" s="141"/>
      <c r="X5" s="141"/>
      <c r="Y5" s="140"/>
      <c r="Z5" s="141"/>
      <c r="AA5" s="141"/>
      <c r="AB5" s="141"/>
      <c r="AC5" s="141"/>
      <c r="AD5" s="140"/>
      <c r="AE5" s="38"/>
      <c r="AF5" s="5"/>
      <c r="AG5" s="5"/>
      <c r="AH5" s="4"/>
    </row>
    <row r="6" spans="1:34" ht="76.5">
      <c r="A6" s="143" t="s">
        <v>33</v>
      </c>
      <c r="B6" s="143" t="s">
        <v>4</v>
      </c>
      <c r="C6" s="145" t="s">
        <v>5</v>
      </c>
      <c r="D6" s="143" t="s">
        <v>9</v>
      </c>
      <c r="E6" s="147" t="s">
        <v>1674</v>
      </c>
      <c r="F6" s="143" t="s">
        <v>39</v>
      </c>
      <c r="G6" s="143" t="s">
        <v>40</v>
      </c>
      <c r="H6" s="41" t="s">
        <v>37</v>
      </c>
      <c r="I6" s="41" t="s">
        <v>39</v>
      </c>
      <c r="J6" s="41" t="s">
        <v>40</v>
      </c>
      <c r="K6" s="41" t="s">
        <v>46</v>
      </c>
      <c r="L6" s="143" t="s">
        <v>12</v>
      </c>
      <c r="M6" s="145" t="s">
        <v>54</v>
      </c>
      <c r="N6" s="145" t="s">
        <v>55</v>
      </c>
      <c r="O6" s="145" t="s">
        <v>1678</v>
      </c>
      <c r="P6" s="143" t="s">
        <v>1679</v>
      </c>
      <c r="Q6" s="148" t="s">
        <v>1680</v>
      </c>
      <c r="R6" s="143" t="s">
        <v>75</v>
      </c>
      <c r="S6" s="143" t="s">
        <v>77</v>
      </c>
      <c r="T6" s="143" t="s">
        <v>1681</v>
      </c>
      <c r="U6" s="45" t="s">
        <v>86</v>
      </c>
      <c r="V6" s="45" t="s">
        <v>93</v>
      </c>
      <c r="W6" s="45" t="s">
        <v>94</v>
      </c>
      <c r="X6" s="45" t="s">
        <v>95</v>
      </c>
      <c r="Y6" s="45" t="s">
        <v>97</v>
      </c>
      <c r="Z6" s="45" t="s">
        <v>98</v>
      </c>
      <c r="AA6" s="45" t="s">
        <v>100</v>
      </c>
      <c r="AB6" s="45" t="s">
        <v>102</v>
      </c>
      <c r="AC6" s="45" t="s">
        <v>103</v>
      </c>
      <c r="AD6" s="45" t="s">
        <v>105</v>
      </c>
      <c r="AE6" s="143" t="s">
        <v>15</v>
      </c>
      <c r="AF6" s="143" t="s">
        <v>1684</v>
      </c>
      <c r="AG6" s="143" t="s">
        <v>1686</v>
      </c>
      <c r="AH6" s="5"/>
    </row>
    <row r="7" spans="1:34" ht="89.25">
      <c r="A7" s="32" t="s">
        <v>1687</v>
      </c>
      <c r="B7" s="32" t="s">
        <v>1689</v>
      </c>
      <c r="C7" s="32" t="s">
        <v>1690</v>
      </c>
      <c r="D7" s="36" t="s">
        <v>1691</v>
      </c>
      <c r="E7" s="35" t="s">
        <v>1692</v>
      </c>
      <c r="F7" s="36" t="s">
        <v>123</v>
      </c>
      <c r="G7" s="49">
        <v>830095213</v>
      </c>
      <c r="H7" s="47"/>
      <c r="I7" s="49"/>
      <c r="J7" s="49"/>
      <c r="K7" s="49"/>
      <c r="L7" s="35" t="s">
        <v>1693</v>
      </c>
      <c r="M7" s="149">
        <v>42760</v>
      </c>
      <c r="N7" s="150">
        <v>42761</v>
      </c>
      <c r="O7" s="150">
        <v>43306</v>
      </c>
      <c r="P7" s="49">
        <v>360</v>
      </c>
      <c r="Q7" s="55">
        <v>40000000</v>
      </c>
      <c r="R7" s="35" t="s">
        <v>1694</v>
      </c>
      <c r="S7" s="65" t="s">
        <v>1695</v>
      </c>
      <c r="T7" s="34" t="s">
        <v>1695</v>
      </c>
      <c r="U7" s="151"/>
      <c r="V7" s="152"/>
      <c r="W7" s="152"/>
      <c r="X7" s="152"/>
      <c r="Y7" s="151"/>
      <c r="Z7" s="152">
        <v>1</v>
      </c>
      <c r="AA7" s="150">
        <v>43124</v>
      </c>
      <c r="AB7" s="152">
        <v>180</v>
      </c>
      <c r="AC7" s="152">
        <f>AB7+P7</f>
        <v>540</v>
      </c>
      <c r="AD7" s="151">
        <f t="shared" ref="AD7:AD108" si="0">Y7+Q7</f>
        <v>40000000</v>
      </c>
      <c r="AE7" s="36" t="s">
        <v>1706</v>
      </c>
      <c r="AF7" s="34" t="s">
        <v>1707</v>
      </c>
      <c r="AG7" s="34"/>
      <c r="AH7" s="4"/>
    </row>
    <row r="8" spans="1:34" ht="63.75">
      <c r="A8" s="153" t="s">
        <v>1709</v>
      </c>
      <c r="B8" s="153" t="s">
        <v>1689</v>
      </c>
      <c r="C8" s="153" t="s">
        <v>1713</v>
      </c>
      <c r="D8" s="154" t="s">
        <v>1714</v>
      </c>
      <c r="E8" s="155" t="s">
        <v>1716</v>
      </c>
      <c r="F8" s="154" t="s">
        <v>123</v>
      </c>
      <c r="G8" s="156">
        <v>800236801</v>
      </c>
      <c r="H8" s="157"/>
      <c r="I8" s="156"/>
      <c r="J8" s="156"/>
      <c r="K8" s="156"/>
      <c r="L8" s="155" t="s">
        <v>1717</v>
      </c>
      <c r="M8" s="158">
        <v>42805</v>
      </c>
      <c r="N8" s="159">
        <v>42805</v>
      </c>
      <c r="O8" s="159">
        <v>43230</v>
      </c>
      <c r="P8" s="156">
        <v>330</v>
      </c>
      <c r="Q8" s="160">
        <v>439915859</v>
      </c>
      <c r="R8" s="155" t="s">
        <v>1694</v>
      </c>
      <c r="S8" s="161" t="s">
        <v>1723</v>
      </c>
      <c r="T8" s="162" t="s">
        <v>1723</v>
      </c>
      <c r="U8" s="163">
        <v>2</v>
      </c>
      <c r="V8" s="154">
        <v>43345</v>
      </c>
      <c r="W8" s="163">
        <v>475</v>
      </c>
      <c r="X8" s="163">
        <v>464</v>
      </c>
      <c r="Y8" s="164">
        <f>65094123+153591489</f>
        <v>218685612</v>
      </c>
      <c r="Z8" s="163">
        <v>1</v>
      </c>
      <c r="AA8" s="159">
        <v>43140</v>
      </c>
      <c r="AB8" s="163">
        <v>90</v>
      </c>
      <c r="AC8" s="163">
        <v>420</v>
      </c>
      <c r="AD8" s="164">
        <f t="shared" si="0"/>
        <v>658601471</v>
      </c>
      <c r="AE8" s="162" t="s">
        <v>1730</v>
      </c>
      <c r="AF8" s="165" t="s">
        <v>1731</v>
      </c>
      <c r="AG8" s="165"/>
      <c r="AH8" s="4"/>
    </row>
    <row r="9" spans="1:34" ht="51">
      <c r="A9" s="32" t="s">
        <v>1733</v>
      </c>
      <c r="B9" s="32" t="s">
        <v>1734</v>
      </c>
      <c r="C9" s="32" t="s">
        <v>1713</v>
      </c>
      <c r="D9" s="36" t="s">
        <v>1735</v>
      </c>
      <c r="E9" s="35" t="s">
        <v>1736</v>
      </c>
      <c r="F9" s="36" t="s">
        <v>217</v>
      </c>
      <c r="G9" s="49">
        <v>19319323</v>
      </c>
      <c r="H9" s="47"/>
      <c r="I9" s="49"/>
      <c r="J9" s="49"/>
      <c r="K9" s="49"/>
      <c r="L9" s="35" t="s">
        <v>1737</v>
      </c>
      <c r="M9" s="149">
        <v>42782</v>
      </c>
      <c r="N9" s="150">
        <v>42783</v>
      </c>
      <c r="O9" s="150">
        <v>43100</v>
      </c>
      <c r="P9" s="49">
        <v>315</v>
      </c>
      <c r="Q9" s="55">
        <v>22459500</v>
      </c>
      <c r="R9" s="35" t="s">
        <v>173</v>
      </c>
      <c r="S9" s="65">
        <v>1549</v>
      </c>
      <c r="T9" s="34" t="s">
        <v>1738</v>
      </c>
      <c r="U9" s="151"/>
      <c r="V9" s="151"/>
      <c r="W9" s="151"/>
      <c r="X9" s="151"/>
      <c r="Y9" s="151"/>
      <c r="Z9" s="152"/>
      <c r="AA9" s="152"/>
      <c r="AB9" s="152"/>
      <c r="AC9" s="151"/>
      <c r="AD9" s="151">
        <f t="shared" si="0"/>
        <v>22459500</v>
      </c>
      <c r="AE9" s="36" t="s">
        <v>1706</v>
      </c>
      <c r="AF9" s="36"/>
      <c r="AG9" s="36"/>
      <c r="AH9" s="4"/>
    </row>
    <row r="10" spans="1:34" ht="51">
      <c r="A10" s="32" t="s">
        <v>1740</v>
      </c>
      <c r="B10" s="32" t="s">
        <v>1734</v>
      </c>
      <c r="C10" s="32" t="s">
        <v>1713</v>
      </c>
      <c r="D10" s="36" t="s">
        <v>1741</v>
      </c>
      <c r="E10" s="35" t="s">
        <v>1742</v>
      </c>
      <c r="F10" s="36" t="s">
        <v>217</v>
      </c>
      <c r="G10" s="49">
        <v>52060589</v>
      </c>
      <c r="H10" s="47"/>
      <c r="I10" s="49"/>
      <c r="J10" s="49"/>
      <c r="K10" s="49"/>
      <c r="L10" s="35" t="s">
        <v>1743</v>
      </c>
      <c r="M10" s="149">
        <v>42782</v>
      </c>
      <c r="N10" s="150">
        <v>42783</v>
      </c>
      <c r="O10" s="150">
        <v>43100</v>
      </c>
      <c r="P10" s="49">
        <v>315</v>
      </c>
      <c r="Q10" s="55">
        <v>43050000</v>
      </c>
      <c r="R10" s="35" t="s">
        <v>173</v>
      </c>
      <c r="S10" s="65">
        <v>1549</v>
      </c>
      <c r="T10" s="34" t="s">
        <v>1738</v>
      </c>
      <c r="U10" s="151"/>
      <c r="V10" s="151"/>
      <c r="W10" s="151"/>
      <c r="X10" s="151"/>
      <c r="Y10" s="151"/>
      <c r="Z10" s="152"/>
      <c r="AA10" s="152"/>
      <c r="AB10" s="152"/>
      <c r="AC10" s="151"/>
      <c r="AD10" s="151">
        <f t="shared" si="0"/>
        <v>43050000</v>
      </c>
      <c r="AE10" s="36" t="s">
        <v>1706</v>
      </c>
      <c r="AF10" s="36"/>
      <c r="AG10" s="36"/>
      <c r="AH10" s="4"/>
    </row>
    <row r="11" spans="1:34" ht="51">
      <c r="A11" s="32" t="s">
        <v>1746</v>
      </c>
      <c r="B11" s="32" t="s">
        <v>1734</v>
      </c>
      <c r="C11" s="32" t="s">
        <v>1713</v>
      </c>
      <c r="D11" s="36" t="s">
        <v>1747</v>
      </c>
      <c r="E11" s="35" t="s">
        <v>1748</v>
      </c>
      <c r="F11" s="36" t="s">
        <v>217</v>
      </c>
      <c r="G11" s="49">
        <v>19257179</v>
      </c>
      <c r="H11" s="47"/>
      <c r="I11" s="49"/>
      <c r="J11" s="49"/>
      <c r="K11" s="49"/>
      <c r="L11" s="35" t="s">
        <v>1749</v>
      </c>
      <c r="M11" s="149">
        <v>42786</v>
      </c>
      <c r="N11" s="150">
        <v>42787</v>
      </c>
      <c r="O11" s="150">
        <v>43099</v>
      </c>
      <c r="P11" s="49">
        <v>310</v>
      </c>
      <c r="Q11" s="55">
        <v>49600000</v>
      </c>
      <c r="R11" s="35" t="s">
        <v>173</v>
      </c>
      <c r="S11" s="65">
        <v>1549</v>
      </c>
      <c r="T11" s="34" t="s">
        <v>1738</v>
      </c>
      <c r="U11" s="151"/>
      <c r="V11" s="151"/>
      <c r="W11" s="151"/>
      <c r="X11" s="151"/>
      <c r="Y11" s="151"/>
      <c r="Z11" s="152"/>
      <c r="AA11" s="152"/>
      <c r="AB11" s="152"/>
      <c r="AC11" s="151"/>
      <c r="AD11" s="151">
        <f t="shared" si="0"/>
        <v>49600000</v>
      </c>
      <c r="AE11" s="36" t="s">
        <v>1706</v>
      </c>
      <c r="AF11" s="36"/>
      <c r="AG11" s="36"/>
      <c r="AH11" s="4"/>
    </row>
    <row r="12" spans="1:34" ht="76.5">
      <c r="A12" s="32" t="s">
        <v>1751</v>
      </c>
      <c r="B12" s="32" t="s">
        <v>1734</v>
      </c>
      <c r="C12" s="32" t="s">
        <v>1713</v>
      </c>
      <c r="D12" s="36" t="s">
        <v>1753</v>
      </c>
      <c r="E12" s="35" t="s">
        <v>1754</v>
      </c>
      <c r="F12" s="36" t="s">
        <v>217</v>
      </c>
      <c r="G12" s="49">
        <v>79594955</v>
      </c>
      <c r="H12" s="47"/>
      <c r="I12" s="49"/>
      <c r="J12" s="49"/>
      <c r="K12" s="49"/>
      <c r="L12" s="35" t="s">
        <v>1755</v>
      </c>
      <c r="M12" s="149">
        <v>42786</v>
      </c>
      <c r="N12" s="150">
        <v>42786</v>
      </c>
      <c r="O12" s="150">
        <v>43098</v>
      </c>
      <c r="P12" s="49">
        <v>310</v>
      </c>
      <c r="Q12" s="55">
        <v>49600000</v>
      </c>
      <c r="R12" s="35" t="s">
        <v>322</v>
      </c>
      <c r="S12" s="65">
        <v>1538</v>
      </c>
      <c r="T12" s="34" t="s">
        <v>1756</v>
      </c>
      <c r="U12" s="151"/>
      <c r="V12" s="151"/>
      <c r="W12" s="151"/>
      <c r="X12" s="151"/>
      <c r="Y12" s="151"/>
      <c r="Z12" s="152"/>
      <c r="AA12" s="152"/>
      <c r="AB12" s="152"/>
      <c r="AC12" s="151"/>
      <c r="AD12" s="151">
        <f t="shared" si="0"/>
        <v>49600000</v>
      </c>
      <c r="AE12" s="36" t="s">
        <v>1706</v>
      </c>
      <c r="AF12" s="36"/>
      <c r="AG12" s="36"/>
      <c r="AH12" s="4"/>
    </row>
    <row r="13" spans="1:34" ht="38.25">
      <c r="A13" s="32" t="s">
        <v>1760</v>
      </c>
      <c r="B13" s="32" t="s">
        <v>1734</v>
      </c>
      <c r="C13" s="32" t="s">
        <v>1713</v>
      </c>
      <c r="D13" s="36" t="s">
        <v>1761</v>
      </c>
      <c r="E13" s="35" t="s">
        <v>819</v>
      </c>
      <c r="F13" s="36" t="s">
        <v>217</v>
      </c>
      <c r="G13" s="49">
        <v>52897238</v>
      </c>
      <c r="H13" s="47"/>
      <c r="I13" s="49"/>
      <c r="J13" s="49"/>
      <c r="K13" s="49"/>
      <c r="L13" s="35" t="s">
        <v>1763</v>
      </c>
      <c r="M13" s="149">
        <v>42787</v>
      </c>
      <c r="N13" s="150">
        <v>42787</v>
      </c>
      <c r="O13" s="150">
        <v>43100</v>
      </c>
      <c r="P13" s="49">
        <v>310</v>
      </c>
      <c r="Q13" s="55">
        <v>31000000</v>
      </c>
      <c r="R13" s="35" t="s">
        <v>173</v>
      </c>
      <c r="S13" s="65">
        <v>1549</v>
      </c>
      <c r="T13" s="34" t="s">
        <v>1738</v>
      </c>
      <c r="U13" s="151"/>
      <c r="V13" s="151"/>
      <c r="W13" s="151"/>
      <c r="X13" s="151"/>
      <c r="Y13" s="151"/>
      <c r="Z13" s="152"/>
      <c r="AA13" s="152"/>
      <c r="AB13" s="152"/>
      <c r="AC13" s="151"/>
      <c r="AD13" s="151">
        <f t="shared" si="0"/>
        <v>31000000</v>
      </c>
      <c r="AE13" s="36" t="s">
        <v>1706</v>
      </c>
      <c r="AF13" s="36"/>
      <c r="AG13" s="36"/>
      <c r="AH13" s="4"/>
    </row>
    <row r="14" spans="1:34" ht="38.25">
      <c r="A14" s="32" t="s">
        <v>1764</v>
      </c>
      <c r="B14" s="32" t="s">
        <v>1734</v>
      </c>
      <c r="C14" s="32" t="s">
        <v>1713</v>
      </c>
      <c r="D14" s="36" t="s">
        <v>1765</v>
      </c>
      <c r="E14" s="35" t="s">
        <v>1766</v>
      </c>
      <c r="F14" s="36" t="s">
        <v>217</v>
      </c>
      <c r="G14" s="49">
        <v>19429807</v>
      </c>
      <c r="H14" s="47"/>
      <c r="I14" s="49"/>
      <c r="J14" s="49"/>
      <c r="K14" s="49"/>
      <c r="L14" s="35" t="s">
        <v>1768</v>
      </c>
      <c r="M14" s="149">
        <v>42789</v>
      </c>
      <c r="N14" s="150">
        <v>42794</v>
      </c>
      <c r="O14" s="150">
        <v>43096</v>
      </c>
      <c r="P14" s="49">
        <v>300</v>
      </c>
      <c r="Q14" s="55">
        <v>41000000</v>
      </c>
      <c r="R14" s="35" t="s">
        <v>173</v>
      </c>
      <c r="S14" s="65">
        <v>1549</v>
      </c>
      <c r="T14" s="34" t="s">
        <v>1738</v>
      </c>
      <c r="U14" s="151"/>
      <c r="V14" s="151"/>
      <c r="W14" s="151"/>
      <c r="X14" s="151"/>
      <c r="Y14" s="151"/>
      <c r="Z14" s="152"/>
      <c r="AA14" s="152"/>
      <c r="AB14" s="152"/>
      <c r="AC14" s="151"/>
      <c r="AD14" s="151">
        <f t="shared" si="0"/>
        <v>41000000</v>
      </c>
      <c r="AE14" s="36" t="s">
        <v>1706</v>
      </c>
      <c r="AF14" s="36"/>
      <c r="AG14" s="36"/>
      <c r="AH14" s="4"/>
    </row>
    <row r="15" spans="1:34" ht="51">
      <c r="A15" s="32" t="s">
        <v>1776</v>
      </c>
      <c r="B15" s="32" t="s">
        <v>1734</v>
      </c>
      <c r="C15" s="32" t="s">
        <v>1713</v>
      </c>
      <c r="D15" s="36" t="s">
        <v>1777</v>
      </c>
      <c r="E15" s="35" t="s">
        <v>1779</v>
      </c>
      <c r="F15" s="36" t="s">
        <v>217</v>
      </c>
      <c r="G15" s="49">
        <v>79241929</v>
      </c>
      <c r="H15" s="47"/>
      <c r="I15" s="49"/>
      <c r="J15" s="49"/>
      <c r="K15" s="49"/>
      <c r="L15" s="35" t="s">
        <v>1780</v>
      </c>
      <c r="M15" s="149">
        <v>42789</v>
      </c>
      <c r="N15" s="150">
        <v>42794</v>
      </c>
      <c r="O15" s="150">
        <v>43096</v>
      </c>
      <c r="P15" s="49">
        <v>300</v>
      </c>
      <c r="Q15" s="55">
        <v>21390000</v>
      </c>
      <c r="R15" s="35" t="s">
        <v>173</v>
      </c>
      <c r="S15" s="65">
        <v>1549</v>
      </c>
      <c r="T15" s="34" t="s">
        <v>1738</v>
      </c>
      <c r="U15" s="151"/>
      <c r="V15" s="151"/>
      <c r="W15" s="151"/>
      <c r="X15" s="151"/>
      <c r="Y15" s="151"/>
      <c r="Z15" s="152"/>
      <c r="AA15" s="152"/>
      <c r="AB15" s="152"/>
      <c r="AC15" s="151"/>
      <c r="AD15" s="151">
        <f t="shared" si="0"/>
        <v>21390000</v>
      </c>
      <c r="AE15" s="36" t="s">
        <v>1706</v>
      </c>
      <c r="AF15" s="36"/>
      <c r="AG15" s="36"/>
      <c r="AH15" s="4"/>
    </row>
    <row r="16" spans="1:34" ht="63.75">
      <c r="A16" s="32" t="s">
        <v>1781</v>
      </c>
      <c r="B16" s="32" t="s">
        <v>1734</v>
      </c>
      <c r="C16" s="32" t="s">
        <v>1713</v>
      </c>
      <c r="D16" s="36" t="s">
        <v>1782</v>
      </c>
      <c r="E16" s="35" t="s">
        <v>1783</v>
      </c>
      <c r="F16" s="36" t="s">
        <v>217</v>
      </c>
      <c r="G16" s="49">
        <v>79378493</v>
      </c>
      <c r="H16" s="47"/>
      <c r="I16" s="49"/>
      <c r="J16" s="49"/>
      <c r="K16" s="49"/>
      <c r="L16" s="35" t="s">
        <v>1784</v>
      </c>
      <c r="M16" s="149">
        <v>42790</v>
      </c>
      <c r="N16" s="150">
        <v>42793</v>
      </c>
      <c r="O16" s="150">
        <v>43095</v>
      </c>
      <c r="P16" s="49">
        <v>300</v>
      </c>
      <c r="Q16" s="55">
        <v>48000000</v>
      </c>
      <c r="R16" s="35" t="s">
        <v>173</v>
      </c>
      <c r="S16" s="65">
        <v>1549</v>
      </c>
      <c r="T16" s="34" t="s">
        <v>1738</v>
      </c>
      <c r="U16" s="151"/>
      <c r="V16" s="151"/>
      <c r="W16" s="151"/>
      <c r="X16" s="151"/>
      <c r="Y16" s="151"/>
      <c r="Z16" s="152"/>
      <c r="AA16" s="152"/>
      <c r="AB16" s="152"/>
      <c r="AC16" s="151"/>
      <c r="AD16" s="151">
        <f t="shared" si="0"/>
        <v>48000000</v>
      </c>
      <c r="AE16" s="36" t="s">
        <v>1706</v>
      </c>
      <c r="AF16" s="36"/>
      <c r="AG16" s="36"/>
      <c r="AH16" s="4"/>
    </row>
    <row r="17" spans="1:34" ht="51">
      <c r="A17" s="32" t="s">
        <v>1789</v>
      </c>
      <c r="B17" s="32" t="s">
        <v>1734</v>
      </c>
      <c r="C17" s="32" t="s">
        <v>1713</v>
      </c>
      <c r="D17" s="36" t="s">
        <v>1792</v>
      </c>
      <c r="E17" s="35" t="s">
        <v>1793</v>
      </c>
      <c r="F17" s="36" t="s">
        <v>217</v>
      </c>
      <c r="G17" s="49">
        <v>51894651</v>
      </c>
      <c r="H17" s="47"/>
      <c r="I17" s="49"/>
      <c r="J17" s="49"/>
      <c r="K17" s="49"/>
      <c r="L17" s="35" t="s">
        <v>1794</v>
      </c>
      <c r="M17" s="149">
        <v>42790</v>
      </c>
      <c r="N17" s="150">
        <v>42794</v>
      </c>
      <c r="O17" s="150">
        <v>43096</v>
      </c>
      <c r="P17" s="49">
        <v>300</v>
      </c>
      <c r="Q17" s="55">
        <v>21390000</v>
      </c>
      <c r="R17" s="35" t="s">
        <v>173</v>
      </c>
      <c r="S17" s="65">
        <v>1549</v>
      </c>
      <c r="T17" s="34" t="s">
        <v>1738</v>
      </c>
      <c r="U17" s="151"/>
      <c r="V17" s="151"/>
      <c r="W17" s="151"/>
      <c r="X17" s="151"/>
      <c r="Y17" s="151"/>
      <c r="Z17" s="152"/>
      <c r="AA17" s="152"/>
      <c r="AB17" s="152"/>
      <c r="AC17" s="151"/>
      <c r="AD17" s="151">
        <f t="shared" si="0"/>
        <v>21390000</v>
      </c>
      <c r="AE17" s="36" t="s">
        <v>1706</v>
      </c>
      <c r="AF17" s="36"/>
      <c r="AG17" s="36"/>
      <c r="AH17" s="4"/>
    </row>
    <row r="18" spans="1:34" ht="51">
      <c r="A18" s="32" t="s">
        <v>1797</v>
      </c>
      <c r="B18" s="32" t="s">
        <v>1734</v>
      </c>
      <c r="C18" s="32" t="s">
        <v>1713</v>
      </c>
      <c r="D18" s="36" t="s">
        <v>1798</v>
      </c>
      <c r="E18" s="35" t="s">
        <v>1799</v>
      </c>
      <c r="F18" s="36" t="s">
        <v>217</v>
      </c>
      <c r="G18" s="49">
        <v>1013651834</v>
      </c>
      <c r="H18" s="47"/>
      <c r="I18" s="49"/>
      <c r="J18" s="49"/>
      <c r="K18" s="49"/>
      <c r="L18" s="35" t="s">
        <v>1800</v>
      </c>
      <c r="M18" s="149">
        <v>42790</v>
      </c>
      <c r="N18" s="150">
        <v>42794</v>
      </c>
      <c r="O18" s="150">
        <v>43097</v>
      </c>
      <c r="P18" s="49">
        <v>300</v>
      </c>
      <c r="Q18" s="55">
        <v>28700000</v>
      </c>
      <c r="R18" s="35" t="s">
        <v>173</v>
      </c>
      <c r="S18" s="65">
        <v>1549</v>
      </c>
      <c r="T18" s="34" t="s">
        <v>1738</v>
      </c>
      <c r="U18" s="151"/>
      <c r="V18" s="151"/>
      <c r="W18" s="151"/>
      <c r="X18" s="151"/>
      <c r="Y18" s="151"/>
      <c r="Z18" s="152"/>
      <c r="AA18" s="152"/>
      <c r="AB18" s="152"/>
      <c r="AC18" s="151"/>
      <c r="AD18" s="151">
        <f t="shared" si="0"/>
        <v>28700000</v>
      </c>
      <c r="AE18" s="36" t="s">
        <v>1706</v>
      </c>
      <c r="AF18" s="36"/>
      <c r="AG18" s="36"/>
      <c r="AH18" s="4"/>
    </row>
    <row r="19" spans="1:34" ht="51">
      <c r="A19" s="32" t="s">
        <v>1804</v>
      </c>
      <c r="B19" s="32" t="s">
        <v>1734</v>
      </c>
      <c r="C19" s="32" t="s">
        <v>1713</v>
      </c>
      <c r="D19" s="36" t="s">
        <v>1806</v>
      </c>
      <c r="E19" s="35" t="s">
        <v>1807</v>
      </c>
      <c r="F19" s="36" t="s">
        <v>217</v>
      </c>
      <c r="G19" s="49">
        <v>39542439</v>
      </c>
      <c r="H19" s="47"/>
      <c r="I19" s="49"/>
      <c r="J19" s="49"/>
      <c r="K19" s="49"/>
      <c r="L19" s="35" t="s">
        <v>1808</v>
      </c>
      <c r="M19" s="149">
        <v>42794</v>
      </c>
      <c r="N19" s="150">
        <v>42795</v>
      </c>
      <c r="O19" s="150">
        <v>43100</v>
      </c>
      <c r="P19" s="49">
        <v>300</v>
      </c>
      <c r="Q19" s="55">
        <v>21390000</v>
      </c>
      <c r="R19" s="35" t="s">
        <v>173</v>
      </c>
      <c r="S19" s="65">
        <v>1549</v>
      </c>
      <c r="T19" s="34" t="s">
        <v>1738</v>
      </c>
      <c r="U19" s="151"/>
      <c r="V19" s="151"/>
      <c r="W19" s="151"/>
      <c r="X19" s="151"/>
      <c r="Y19" s="151"/>
      <c r="Z19" s="152"/>
      <c r="AA19" s="152"/>
      <c r="AB19" s="152"/>
      <c r="AC19" s="151"/>
      <c r="AD19" s="151">
        <f t="shared" si="0"/>
        <v>21390000</v>
      </c>
      <c r="AE19" s="36" t="s">
        <v>1706</v>
      </c>
      <c r="AF19" s="36"/>
      <c r="AG19" s="36"/>
      <c r="AH19" s="4"/>
    </row>
    <row r="20" spans="1:34" ht="76.5">
      <c r="A20" s="32" t="s">
        <v>1811</v>
      </c>
      <c r="B20" s="32" t="s">
        <v>1734</v>
      </c>
      <c r="C20" s="32" t="s">
        <v>1713</v>
      </c>
      <c r="D20" s="36" t="s">
        <v>1812</v>
      </c>
      <c r="E20" s="35" t="s">
        <v>893</v>
      </c>
      <c r="F20" s="36" t="s">
        <v>217</v>
      </c>
      <c r="G20" s="49">
        <v>1033722180</v>
      </c>
      <c r="H20" s="47"/>
      <c r="I20" s="49"/>
      <c r="J20" s="49"/>
      <c r="K20" s="49"/>
      <c r="L20" s="35" t="s">
        <v>1813</v>
      </c>
      <c r="M20" s="149">
        <v>42795</v>
      </c>
      <c r="N20" s="150">
        <v>42795</v>
      </c>
      <c r="O20" s="150">
        <v>43100</v>
      </c>
      <c r="P20" s="49">
        <v>300</v>
      </c>
      <c r="Q20" s="55">
        <v>48000000</v>
      </c>
      <c r="R20" s="35" t="s">
        <v>173</v>
      </c>
      <c r="S20" s="65">
        <v>1549</v>
      </c>
      <c r="T20" s="34" t="s">
        <v>1738</v>
      </c>
      <c r="U20" s="151"/>
      <c r="V20" s="151"/>
      <c r="W20" s="151"/>
      <c r="X20" s="151"/>
      <c r="Y20" s="151"/>
      <c r="Z20" s="152"/>
      <c r="AA20" s="152"/>
      <c r="AB20" s="152"/>
      <c r="AC20" s="151"/>
      <c r="AD20" s="151">
        <f t="shared" si="0"/>
        <v>48000000</v>
      </c>
      <c r="AE20" s="36" t="s">
        <v>1706</v>
      </c>
      <c r="AF20" s="36"/>
      <c r="AG20" s="36"/>
      <c r="AH20" s="4"/>
    </row>
    <row r="21" spans="1:34" ht="15.75" customHeight="1">
      <c r="A21" s="32" t="s">
        <v>1817</v>
      </c>
      <c r="B21" s="32" t="s">
        <v>1734</v>
      </c>
      <c r="C21" s="32" t="s">
        <v>1713</v>
      </c>
      <c r="D21" s="36" t="s">
        <v>1818</v>
      </c>
      <c r="E21" s="35" t="s">
        <v>1819</v>
      </c>
      <c r="F21" s="36" t="s">
        <v>217</v>
      </c>
      <c r="G21" s="49">
        <v>79463678</v>
      </c>
      <c r="H21" s="47"/>
      <c r="I21" s="49"/>
      <c r="J21" s="49"/>
      <c r="K21" s="49"/>
      <c r="L21" s="35" t="s">
        <v>1821</v>
      </c>
      <c r="M21" s="149">
        <v>42795</v>
      </c>
      <c r="N21" s="150">
        <v>42796</v>
      </c>
      <c r="O21" s="150">
        <v>43100</v>
      </c>
      <c r="P21" s="49">
        <v>300</v>
      </c>
      <c r="Q21" s="55">
        <v>47200000</v>
      </c>
      <c r="R21" s="35" t="s">
        <v>173</v>
      </c>
      <c r="S21" s="65">
        <v>1549</v>
      </c>
      <c r="T21" s="34" t="s">
        <v>1738</v>
      </c>
      <c r="U21" s="151"/>
      <c r="V21" s="151"/>
      <c r="W21" s="151"/>
      <c r="X21" s="151"/>
      <c r="Y21" s="151"/>
      <c r="Z21" s="152"/>
      <c r="AA21" s="152"/>
      <c r="AB21" s="152"/>
      <c r="AC21" s="151"/>
      <c r="AD21" s="151">
        <f t="shared" si="0"/>
        <v>47200000</v>
      </c>
      <c r="AE21" s="36" t="s">
        <v>1706</v>
      </c>
      <c r="AF21" s="36"/>
      <c r="AG21" s="36"/>
      <c r="AH21" s="4"/>
    </row>
    <row r="22" spans="1:34" ht="15.75" customHeight="1">
      <c r="A22" s="32" t="s">
        <v>1823</v>
      </c>
      <c r="B22" s="32" t="s">
        <v>1734</v>
      </c>
      <c r="C22" s="32" t="s">
        <v>1713</v>
      </c>
      <c r="D22" s="36" t="s">
        <v>1825</v>
      </c>
      <c r="E22" s="35" t="s">
        <v>1479</v>
      </c>
      <c r="F22" s="36" t="s">
        <v>217</v>
      </c>
      <c r="G22" s="49">
        <v>74323074</v>
      </c>
      <c r="H22" s="47"/>
      <c r="I22" s="49"/>
      <c r="J22" s="49"/>
      <c r="K22" s="49"/>
      <c r="L22" s="35" t="s">
        <v>1826</v>
      </c>
      <c r="M22" s="149">
        <v>42800</v>
      </c>
      <c r="N22" s="150">
        <v>42800</v>
      </c>
      <c r="O22" s="150">
        <v>43099</v>
      </c>
      <c r="P22" s="49">
        <v>294</v>
      </c>
      <c r="Q22" s="55">
        <v>80971818</v>
      </c>
      <c r="R22" s="35" t="s">
        <v>173</v>
      </c>
      <c r="S22" s="65">
        <v>1549</v>
      </c>
      <c r="T22" s="34" t="s">
        <v>1738</v>
      </c>
      <c r="U22" s="151"/>
      <c r="V22" s="151"/>
      <c r="W22" s="151"/>
      <c r="X22" s="151"/>
      <c r="Y22" s="151"/>
      <c r="Z22" s="152"/>
      <c r="AA22" s="152"/>
      <c r="AB22" s="152"/>
      <c r="AC22" s="151"/>
      <c r="AD22" s="151">
        <f t="shared" si="0"/>
        <v>80971818</v>
      </c>
      <c r="AE22" s="36" t="s">
        <v>1706</v>
      </c>
      <c r="AF22" s="36"/>
      <c r="AG22" s="36"/>
      <c r="AH22" s="4"/>
    </row>
    <row r="23" spans="1:34" ht="15.75" customHeight="1">
      <c r="A23" s="32" t="s">
        <v>1828</v>
      </c>
      <c r="B23" s="32" t="s">
        <v>1734</v>
      </c>
      <c r="C23" s="32" t="s">
        <v>1713</v>
      </c>
      <c r="D23" s="36" t="s">
        <v>1830</v>
      </c>
      <c r="E23" s="35" t="s">
        <v>1831</v>
      </c>
      <c r="F23" s="36" t="s">
        <v>217</v>
      </c>
      <c r="G23" s="49">
        <v>79893200</v>
      </c>
      <c r="H23" s="47"/>
      <c r="I23" s="49"/>
      <c r="J23" s="49"/>
      <c r="K23" s="49"/>
      <c r="L23" s="35" t="s">
        <v>1832</v>
      </c>
      <c r="M23" s="149">
        <v>42800</v>
      </c>
      <c r="N23" s="150">
        <v>42800</v>
      </c>
      <c r="O23" s="150">
        <v>43099</v>
      </c>
      <c r="P23" s="49">
        <v>294</v>
      </c>
      <c r="Q23" s="55">
        <v>75911084</v>
      </c>
      <c r="R23" s="35" t="s">
        <v>173</v>
      </c>
      <c r="S23" s="65">
        <v>1549</v>
      </c>
      <c r="T23" s="34" t="s">
        <v>1738</v>
      </c>
      <c r="U23" s="151"/>
      <c r="V23" s="151"/>
      <c r="W23" s="151"/>
      <c r="X23" s="151"/>
      <c r="Y23" s="151"/>
      <c r="Z23" s="152"/>
      <c r="AA23" s="152"/>
      <c r="AB23" s="152"/>
      <c r="AC23" s="151"/>
      <c r="AD23" s="151">
        <f t="shared" si="0"/>
        <v>75911084</v>
      </c>
      <c r="AE23" s="36" t="s">
        <v>1706</v>
      </c>
      <c r="AF23" s="36"/>
      <c r="AG23" s="36"/>
      <c r="AH23" s="4"/>
    </row>
    <row r="24" spans="1:34" ht="15.75" customHeight="1">
      <c r="A24" s="32" t="s">
        <v>1839</v>
      </c>
      <c r="B24" s="32" t="s">
        <v>1734</v>
      </c>
      <c r="C24" s="32" t="s">
        <v>1713</v>
      </c>
      <c r="D24" s="36" t="s">
        <v>1840</v>
      </c>
      <c r="E24" s="35" t="s">
        <v>161</v>
      </c>
      <c r="F24" s="36" t="s">
        <v>217</v>
      </c>
      <c r="G24" s="49">
        <v>80167913</v>
      </c>
      <c r="H24" s="47"/>
      <c r="I24" s="49"/>
      <c r="J24" s="49"/>
      <c r="K24" s="49"/>
      <c r="L24" s="35" t="s">
        <v>1842</v>
      </c>
      <c r="M24" s="149">
        <v>42802</v>
      </c>
      <c r="N24" s="150">
        <v>42802</v>
      </c>
      <c r="O24" s="150">
        <v>43099</v>
      </c>
      <c r="P24" s="49">
        <v>294</v>
      </c>
      <c r="Q24" s="55">
        <v>35425167</v>
      </c>
      <c r="R24" s="35" t="s">
        <v>173</v>
      </c>
      <c r="S24" s="65">
        <v>1549</v>
      </c>
      <c r="T24" s="34" t="s">
        <v>1738</v>
      </c>
      <c r="U24" s="151"/>
      <c r="V24" s="151"/>
      <c r="W24" s="151"/>
      <c r="X24" s="151"/>
      <c r="Y24" s="151"/>
      <c r="Z24" s="152"/>
      <c r="AA24" s="152"/>
      <c r="AB24" s="152"/>
      <c r="AC24" s="151"/>
      <c r="AD24" s="151">
        <f t="shared" si="0"/>
        <v>35425167</v>
      </c>
      <c r="AE24" s="36" t="s">
        <v>1706</v>
      </c>
      <c r="AF24" s="36"/>
      <c r="AG24" s="36"/>
      <c r="AH24" s="4"/>
    </row>
    <row r="25" spans="1:34" ht="15.75" customHeight="1">
      <c r="A25" s="32" t="s">
        <v>1846</v>
      </c>
      <c r="B25" s="32" t="s">
        <v>1734</v>
      </c>
      <c r="C25" s="32" t="s">
        <v>1713</v>
      </c>
      <c r="D25" s="36" t="s">
        <v>1847</v>
      </c>
      <c r="E25" s="35" t="s">
        <v>739</v>
      </c>
      <c r="F25" s="36" t="s">
        <v>217</v>
      </c>
      <c r="G25" s="49">
        <v>79659578</v>
      </c>
      <c r="H25" s="47"/>
      <c r="I25" s="49"/>
      <c r="J25" s="49"/>
      <c r="K25" s="49"/>
      <c r="L25" s="35" t="s">
        <v>1848</v>
      </c>
      <c r="M25" s="149">
        <v>42801</v>
      </c>
      <c r="N25" s="150">
        <v>42801</v>
      </c>
      <c r="O25" s="150">
        <v>43099</v>
      </c>
      <c r="P25" s="49">
        <v>294</v>
      </c>
      <c r="Q25" s="55">
        <v>50607386</v>
      </c>
      <c r="R25" s="35" t="s">
        <v>173</v>
      </c>
      <c r="S25" s="65">
        <v>1549</v>
      </c>
      <c r="T25" s="34" t="s">
        <v>1738</v>
      </c>
      <c r="U25" s="151"/>
      <c r="V25" s="151"/>
      <c r="W25" s="151"/>
      <c r="X25" s="151"/>
      <c r="Y25" s="151"/>
      <c r="Z25" s="152"/>
      <c r="AA25" s="152"/>
      <c r="AB25" s="152"/>
      <c r="AC25" s="151"/>
      <c r="AD25" s="151">
        <f t="shared" si="0"/>
        <v>50607386</v>
      </c>
      <c r="AE25" s="36" t="s">
        <v>1706</v>
      </c>
      <c r="AF25" s="36"/>
      <c r="AG25" s="36"/>
      <c r="AH25" s="4"/>
    </row>
    <row r="26" spans="1:34" ht="15.75" customHeight="1">
      <c r="A26" s="32" t="s">
        <v>1850</v>
      </c>
      <c r="B26" s="32" t="s">
        <v>1734</v>
      </c>
      <c r="C26" s="32" t="s">
        <v>1713</v>
      </c>
      <c r="D26" s="36" t="s">
        <v>1851</v>
      </c>
      <c r="E26" s="35" t="s">
        <v>209</v>
      </c>
      <c r="F26" s="36" t="s">
        <v>217</v>
      </c>
      <c r="G26" s="49">
        <v>79694258</v>
      </c>
      <c r="H26" s="47"/>
      <c r="I26" s="49"/>
      <c r="J26" s="49"/>
      <c r="K26" s="49"/>
      <c r="L26" s="35" t="s">
        <v>1852</v>
      </c>
      <c r="M26" s="149">
        <v>42801</v>
      </c>
      <c r="N26" s="150">
        <v>42801</v>
      </c>
      <c r="O26" s="150">
        <v>43100</v>
      </c>
      <c r="P26" s="49">
        <v>294</v>
      </c>
      <c r="Q26" s="55">
        <v>50607386</v>
      </c>
      <c r="R26" s="35" t="s">
        <v>173</v>
      </c>
      <c r="S26" s="65">
        <v>1549</v>
      </c>
      <c r="T26" s="34" t="s">
        <v>1738</v>
      </c>
      <c r="U26" s="151"/>
      <c r="V26" s="151"/>
      <c r="W26" s="151"/>
      <c r="X26" s="151"/>
      <c r="Y26" s="151"/>
      <c r="Z26" s="152"/>
      <c r="AA26" s="152"/>
      <c r="AB26" s="152"/>
      <c r="AC26" s="151"/>
      <c r="AD26" s="151">
        <f t="shared" si="0"/>
        <v>50607386</v>
      </c>
      <c r="AE26" s="36" t="s">
        <v>1706</v>
      </c>
      <c r="AF26" s="36"/>
      <c r="AG26" s="36"/>
      <c r="AH26" s="4"/>
    </row>
    <row r="27" spans="1:34" ht="15.75" customHeight="1">
      <c r="A27" s="32" t="s">
        <v>1853</v>
      </c>
      <c r="B27" s="32" t="s">
        <v>1734</v>
      </c>
      <c r="C27" s="32" t="s">
        <v>1713</v>
      </c>
      <c r="D27" s="36" t="s">
        <v>1855</v>
      </c>
      <c r="E27" s="35" t="s">
        <v>1856</v>
      </c>
      <c r="F27" s="36" t="s">
        <v>217</v>
      </c>
      <c r="G27" s="49">
        <v>91012338</v>
      </c>
      <c r="H27" s="47"/>
      <c r="I27" s="49"/>
      <c r="J27" s="49"/>
      <c r="K27" s="49"/>
      <c r="L27" s="35" t="s">
        <v>1858</v>
      </c>
      <c r="M27" s="149">
        <v>42801</v>
      </c>
      <c r="N27" s="150">
        <v>42802</v>
      </c>
      <c r="O27" s="150">
        <v>43100</v>
      </c>
      <c r="P27" s="49">
        <v>294</v>
      </c>
      <c r="Q27" s="55">
        <v>80971818</v>
      </c>
      <c r="R27" s="35" t="s">
        <v>173</v>
      </c>
      <c r="S27" s="65">
        <v>1549</v>
      </c>
      <c r="T27" s="34" t="s">
        <v>1738</v>
      </c>
      <c r="U27" s="151"/>
      <c r="V27" s="151"/>
      <c r="W27" s="151"/>
      <c r="X27" s="151"/>
      <c r="Y27" s="151"/>
      <c r="Z27" s="152"/>
      <c r="AA27" s="152"/>
      <c r="AB27" s="152"/>
      <c r="AC27" s="151"/>
      <c r="AD27" s="151">
        <f t="shared" si="0"/>
        <v>80971818</v>
      </c>
      <c r="AE27" s="36" t="s">
        <v>1706</v>
      </c>
      <c r="AF27" s="36"/>
      <c r="AG27" s="36"/>
      <c r="AH27" s="4"/>
    </row>
    <row r="28" spans="1:34" ht="15.75" customHeight="1">
      <c r="A28" s="32" t="s">
        <v>1859</v>
      </c>
      <c r="B28" s="32" t="s">
        <v>1734</v>
      </c>
      <c r="C28" s="32" t="s">
        <v>1713</v>
      </c>
      <c r="D28" s="36" t="s">
        <v>1860</v>
      </c>
      <c r="E28" s="35" t="s">
        <v>1861</v>
      </c>
      <c r="F28" s="36" t="s">
        <v>217</v>
      </c>
      <c r="G28" s="49">
        <v>80360199</v>
      </c>
      <c r="H28" s="47"/>
      <c r="I28" s="49"/>
      <c r="J28" s="49"/>
      <c r="K28" s="49"/>
      <c r="L28" s="35" t="s">
        <v>1863</v>
      </c>
      <c r="M28" s="149">
        <v>42950</v>
      </c>
      <c r="N28" s="150">
        <v>42803</v>
      </c>
      <c r="O28" s="150">
        <v>43097</v>
      </c>
      <c r="P28" s="49">
        <v>290</v>
      </c>
      <c r="Q28" s="55">
        <v>49918850</v>
      </c>
      <c r="R28" s="35" t="s">
        <v>173</v>
      </c>
      <c r="S28" s="65">
        <v>1549</v>
      </c>
      <c r="T28" s="34" t="s">
        <v>1738</v>
      </c>
      <c r="U28" s="151"/>
      <c r="V28" s="151"/>
      <c r="W28" s="151"/>
      <c r="X28" s="151"/>
      <c r="Y28" s="151"/>
      <c r="Z28" s="152"/>
      <c r="AA28" s="152"/>
      <c r="AB28" s="152"/>
      <c r="AC28" s="151"/>
      <c r="AD28" s="151">
        <f t="shared" si="0"/>
        <v>49918850</v>
      </c>
      <c r="AE28" s="36" t="s">
        <v>1706</v>
      </c>
      <c r="AF28" s="36"/>
      <c r="AG28" s="36"/>
      <c r="AH28" s="4"/>
    </row>
    <row r="29" spans="1:34" ht="15.75" customHeight="1">
      <c r="A29" s="32" t="s">
        <v>1868</v>
      </c>
      <c r="B29" s="32" t="s">
        <v>1734</v>
      </c>
      <c r="C29" s="32" t="s">
        <v>1713</v>
      </c>
      <c r="D29" s="36" t="s">
        <v>1869</v>
      </c>
      <c r="E29" s="35" t="s">
        <v>1870</v>
      </c>
      <c r="F29" s="36" t="s">
        <v>217</v>
      </c>
      <c r="G29" s="49">
        <v>52985467</v>
      </c>
      <c r="H29" s="47"/>
      <c r="I29" s="49"/>
      <c r="J29" s="49"/>
      <c r="K29" s="49"/>
      <c r="L29" s="35" t="s">
        <v>1871</v>
      </c>
      <c r="M29" s="149">
        <v>42802</v>
      </c>
      <c r="N29" s="150">
        <v>42802</v>
      </c>
      <c r="O29" s="150">
        <v>43100</v>
      </c>
      <c r="P29" s="49">
        <v>293</v>
      </c>
      <c r="Q29" s="55">
        <v>50435252</v>
      </c>
      <c r="R29" s="35" t="s">
        <v>173</v>
      </c>
      <c r="S29" s="65">
        <v>1549</v>
      </c>
      <c r="T29" s="34" t="s">
        <v>1738</v>
      </c>
      <c r="U29" s="151"/>
      <c r="V29" s="151"/>
      <c r="W29" s="151"/>
      <c r="X29" s="151"/>
      <c r="Y29" s="151"/>
      <c r="Z29" s="152"/>
      <c r="AA29" s="152"/>
      <c r="AB29" s="152"/>
      <c r="AC29" s="151"/>
      <c r="AD29" s="151">
        <f t="shared" si="0"/>
        <v>50435252</v>
      </c>
      <c r="AE29" s="36" t="s">
        <v>1706</v>
      </c>
      <c r="AF29" s="36"/>
      <c r="AG29" s="36"/>
      <c r="AH29" s="4"/>
    </row>
    <row r="30" spans="1:34" ht="15.75" customHeight="1">
      <c r="A30" s="32" t="s">
        <v>1872</v>
      </c>
      <c r="B30" s="32" t="s">
        <v>1734</v>
      </c>
      <c r="C30" s="32" t="s">
        <v>1713</v>
      </c>
      <c r="D30" s="36" t="s">
        <v>1874</v>
      </c>
      <c r="E30" s="35" t="s">
        <v>428</v>
      </c>
      <c r="F30" s="36" t="s">
        <v>217</v>
      </c>
      <c r="G30" s="49">
        <v>80071371</v>
      </c>
      <c r="H30" s="47"/>
      <c r="I30" s="49"/>
      <c r="J30" s="49"/>
      <c r="K30" s="49"/>
      <c r="L30" s="35" t="s">
        <v>1876</v>
      </c>
      <c r="M30" s="149">
        <v>42804</v>
      </c>
      <c r="N30" s="150">
        <v>42804</v>
      </c>
      <c r="O30" s="150">
        <v>43098</v>
      </c>
      <c r="P30" s="49">
        <v>290</v>
      </c>
      <c r="Q30" s="55">
        <v>20680663</v>
      </c>
      <c r="R30" s="35" t="s">
        <v>173</v>
      </c>
      <c r="S30" s="65">
        <v>1549</v>
      </c>
      <c r="T30" s="34" t="s">
        <v>1738</v>
      </c>
      <c r="U30" s="151"/>
      <c r="V30" s="151"/>
      <c r="W30" s="151"/>
      <c r="X30" s="151"/>
      <c r="Y30" s="151"/>
      <c r="Z30" s="152"/>
      <c r="AA30" s="152"/>
      <c r="AB30" s="152"/>
      <c r="AC30" s="151"/>
      <c r="AD30" s="151">
        <f t="shared" si="0"/>
        <v>20680663</v>
      </c>
      <c r="AE30" s="36" t="s">
        <v>1706</v>
      </c>
      <c r="AF30" s="36"/>
      <c r="AG30" s="36"/>
      <c r="AH30" s="4"/>
    </row>
    <row r="31" spans="1:34" ht="15.75" customHeight="1">
      <c r="A31" s="32" t="s">
        <v>1879</v>
      </c>
      <c r="B31" s="32" t="s">
        <v>1734</v>
      </c>
      <c r="C31" s="32" t="s">
        <v>1713</v>
      </c>
      <c r="D31" s="36" t="s">
        <v>1880</v>
      </c>
      <c r="E31" s="35" t="s">
        <v>1881</v>
      </c>
      <c r="F31" s="36" t="s">
        <v>217</v>
      </c>
      <c r="G31" s="49">
        <v>52174777</v>
      </c>
      <c r="H31" s="47"/>
      <c r="I31" s="49"/>
      <c r="J31" s="49"/>
      <c r="K31" s="49"/>
      <c r="L31" s="35" t="s">
        <v>1882</v>
      </c>
      <c r="M31" s="149">
        <v>42804</v>
      </c>
      <c r="N31" s="150">
        <v>42804</v>
      </c>
      <c r="O31" s="150">
        <v>43098</v>
      </c>
      <c r="P31" s="49">
        <v>290</v>
      </c>
      <c r="Q31" s="55">
        <v>49918850</v>
      </c>
      <c r="R31" s="35" t="s">
        <v>173</v>
      </c>
      <c r="S31" s="65">
        <v>1549</v>
      </c>
      <c r="T31" s="34" t="s">
        <v>1738</v>
      </c>
      <c r="U31" s="151"/>
      <c r="V31" s="151"/>
      <c r="W31" s="151"/>
      <c r="X31" s="151"/>
      <c r="Y31" s="151"/>
      <c r="Z31" s="152"/>
      <c r="AA31" s="152"/>
      <c r="AB31" s="152"/>
      <c r="AC31" s="151"/>
      <c r="AD31" s="151">
        <f t="shared" si="0"/>
        <v>49918850</v>
      </c>
      <c r="AE31" s="36" t="s">
        <v>1706</v>
      </c>
      <c r="AF31" s="36"/>
      <c r="AG31" s="36"/>
      <c r="AH31" s="4"/>
    </row>
    <row r="32" spans="1:34" ht="15.75" customHeight="1">
      <c r="A32" s="32" t="s">
        <v>1884</v>
      </c>
      <c r="B32" s="32" t="s">
        <v>1734</v>
      </c>
      <c r="C32" s="32" t="s">
        <v>1713</v>
      </c>
      <c r="D32" s="36" t="s">
        <v>1885</v>
      </c>
      <c r="E32" s="35" t="s">
        <v>1028</v>
      </c>
      <c r="F32" s="36" t="s">
        <v>217</v>
      </c>
      <c r="G32" s="49">
        <v>19413321</v>
      </c>
      <c r="H32" s="47"/>
      <c r="I32" s="49"/>
      <c r="J32" s="49"/>
      <c r="K32" s="49"/>
      <c r="L32" s="35" t="s">
        <v>1886</v>
      </c>
      <c r="M32" s="149">
        <v>42807</v>
      </c>
      <c r="N32" s="150">
        <v>42807</v>
      </c>
      <c r="O32" s="150">
        <v>43101</v>
      </c>
      <c r="P32" s="49">
        <v>290</v>
      </c>
      <c r="Q32" s="55">
        <v>53166666</v>
      </c>
      <c r="R32" s="35" t="s">
        <v>1889</v>
      </c>
      <c r="S32" s="65">
        <v>1545</v>
      </c>
      <c r="T32" s="34" t="s">
        <v>1890</v>
      </c>
      <c r="U32" s="151"/>
      <c r="V32" s="151"/>
      <c r="W32" s="151"/>
      <c r="X32" s="151"/>
      <c r="Y32" s="151"/>
      <c r="Z32" s="152"/>
      <c r="AA32" s="152"/>
      <c r="AB32" s="152"/>
      <c r="AC32" s="151"/>
      <c r="AD32" s="151">
        <f t="shared" si="0"/>
        <v>53166666</v>
      </c>
      <c r="AE32" s="36" t="s">
        <v>1706</v>
      </c>
      <c r="AF32" s="36"/>
      <c r="AG32" s="36"/>
      <c r="AH32" s="4"/>
    </row>
    <row r="33" spans="1:34" ht="15.75" customHeight="1">
      <c r="A33" s="32" t="s">
        <v>1891</v>
      </c>
      <c r="B33" s="32" t="s">
        <v>1734</v>
      </c>
      <c r="C33" s="32" t="s">
        <v>1713</v>
      </c>
      <c r="D33" s="36" t="s">
        <v>1892</v>
      </c>
      <c r="E33" s="35" t="s">
        <v>723</v>
      </c>
      <c r="F33" s="36" t="s">
        <v>217</v>
      </c>
      <c r="G33" s="49">
        <v>52214091</v>
      </c>
      <c r="H33" s="47"/>
      <c r="I33" s="49"/>
      <c r="J33" s="49"/>
      <c r="K33" s="49"/>
      <c r="L33" s="35" t="s">
        <v>1893</v>
      </c>
      <c r="M33" s="149">
        <v>42804</v>
      </c>
      <c r="N33" s="150">
        <v>42809</v>
      </c>
      <c r="O33" s="150">
        <v>43100</v>
      </c>
      <c r="P33" s="49">
        <v>285</v>
      </c>
      <c r="Q33" s="55">
        <v>45640084</v>
      </c>
      <c r="R33" s="35" t="s">
        <v>1894</v>
      </c>
      <c r="S33" s="65">
        <v>1536</v>
      </c>
      <c r="T33" s="34" t="s">
        <v>1895</v>
      </c>
      <c r="U33" s="151"/>
      <c r="V33" s="151"/>
      <c r="W33" s="151"/>
      <c r="X33" s="151"/>
      <c r="Y33" s="151"/>
      <c r="Z33" s="152"/>
      <c r="AA33" s="152"/>
      <c r="AB33" s="152"/>
      <c r="AC33" s="151"/>
      <c r="AD33" s="151">
        <f t="shared" si="0"/>
        <v>45640084</v>
      </c>
      <c r="AE33" s="36" t="s">
        <v>1706</v>
      </c>
      <c r="AF33" s="36"/>
      <c r="AG33" s="36"/>
      <c r="AH33" s="4"/>
    </row>
    <row r="34" spans="1:34" ht="15.75" customHeight="1">
      <c r="A34" s="32" t="s">
        <v>1897</v>
      </c>
      <c r="B34" s="32" t="s">
        <v>1734</v>
      </c>
      <c r="C34" s="32" t="s">
        <v>1713</v>
      </c>
      <c r="D34" s="36" t="s">
        <v>1899</v>
      </c>
      <c r="E34" s="35" t="s">
        <v>609</v>
      </c>
      <c r="F34" s="36" t="s">
        <v>217</v>
      </c>
      <c r="G34" s="49">
        <v>4207517</v>
      </c>
      <c r="H34" s="47"/>
      <c r="I34" s="49"/>
      <c r="J34" s="49"/>
      <c r="K34" s="49"/>
      <c r="L34" s="35" t="s">
        <v>1900</v>
      </c>
      <c r="M34" s="149">
        <v>42804</v>
      </c>
      <c r="N34" s="150">
        <v>42804</v>
      </c>
      <c r="O34" s="150">
        <v>43098</v>
      </c>
      <c r="P34" s="49">
        <v>290</v>
      </c>
      <c r="Q34" s="55">
        <v>45640094</v>
      </c>
      <c r="R34" s="35" t="s">
        <v>1894</v>
      </c>
      <c r="S34" s="65">
        <v>1536</v>
      </c>
      <c r="T34" s="34" t="s">
        <v>1895</v>
      </c>
      <c r="U34" s="151"/>
      <c r="V34" s="151"/>
      <c r="W34" s="151"/>
      <c r="X34" s="151"/>
      <c r="Y34" s="151"/>
      <c r="Z34" s="152"/>
      <c r="AA34" s="152"/>
      <c r="AB34" s="152"/>
      <c r="AC34" s="151"/>
      <c r="AD34" s="151">
        <f t="shared" si="0"/>
        <v>45640094</v>
      </c>
      <c r="AE34" s="36" t="s">
        <v>1706</v>
      </c>
      <c r="AF34" s="36"/>
      <c r="AG34" s="36"/>
      <c r="AH34" s="4"/>
    </row>
    <row r="35" spans="1:34" ht="15.75" customHeight="1">
      <c r="A35" s="32" t="s">
        <v>1902</v>
      </c>
      <c r="B35" s="32" t="s">
        <v>1734</v>
      </c>
      <c r="C35" s="32" t="s">
        <v>1713</v>
      </c>
      <c r="D35" s="36" t="s">
        <v>1903</v>
      </c>
      <c r="E35" s="35" t="s">
        <v>1329</v>
      </c>
      <c r="F35" s="36" t="s">
        <v>217</v>
      </c>
      <c r="G35" s="49">
        <v>1013640413</v>
      </c>
      <c r="H35" s="47"/>
      <c r="I35" s="49"/>
      <c r="J35" s="49"/>
      <c r="K35" s="49"/>
      <c r="L35" s="35" t="s">
        <v>1900</v>
      </c>
      <c r="M35" s="149">
        <v>42804</v>
      </c>
      <c r="N35" s="150">
        <v>42804</v>
      </c>
      <c r="O35" s="150">
        <v>43098</v>
      </c>
      <c r="P35" s="49">
        <v>290</v>
      </c>
      <c r="Q35" s="55">
        <v>45640094</v>
      </c>
      <c r="R35" s="35" t="s">
        <v>1894</v>
      </c>
      <c r="S35" s="65">
        <v>1536</v>
      </c>
      <c r="T35" s="34" t="s">
        <v>1895</v>
      </c>
      <c r="U35" s="151"/>
      <c r="V35" s="151"/>
      <c r="W35" s="151"/>
      <c r="X35" s="151"/>
      <c r="Y35" s="151"/>
      <c r="Z35" s="152"/>
      <c r="AA35" s="152"/>
      <c r="AB35" s="152"/>
      <c r="AC35" s="151"/>
      <c r="AD35" s="151">
        <f t="shared" si="0"/>
        <v>45640094</v>
      </c>
      <c r="AE35" s="36" t="s">
        <v>1706</v>
      </c>
      <c r="AF35" s="36"/>
      <c r="AG35" s="36"/>
      <c r="AH35" s="4"/>
    </row>
    <row r="36" spans="1:34" ht="15.75" customHeight="1">
      <c r="A36" s="32" t="s">
        <v>1907</v>
      </c>
      <c r="B36" s="32" t="s">
        <v>1734</v>
      </c>
      <c r="C36" s="32" t="s">
        <v>1713</v>
      </c>
      <c r="D36" s="36" t="s">
        <v>1909</v>
      </c>
      <c r="E36" s="35" t="s">
        <v>1911</v>
      </c>
      <c r="F36" s="36" t="s">
        <v>217</v>
      </c>
      <c r="G36" s="49">
        <v>40037621</v>
      </c>
      <c r="H36" s="47"/>
      <c r="I36" s="49"/>
      <c r="J36" s="49"/>
      <c r="K36" s="49"/>
      <c r="L36" s="35" t="s">
        <v>1913</v>
      </c>
      <c r="M36" s="149">
        <v>42809</v>
      </c>
      <c r="N36" s="150">
        <v>42809</v>
      </c>
      <c r="O36" s="150">
        <v>43098</v>
      </c>
      <c r="P36" s="49">
        <v>285</v>
      </c>
      <c r="Q36" s="55">
        <v>20324100</v>
      </c>
      <c r="R36" s="35" t="s">
        <v>173</v>
      </c>
      <c r="S36" s="65">
        <v>1549</v>
      </c>
      <c r="T36" s="34" t="s">
        <v>1738</v>
      </c>
      <c r="U36" s="151"/>
      <c r="V36" s="151"/>
      <c r="W36" s="151"/>
      <c r="X36" s="151"/>
      <c r="Y36" s="151"/>
      <c r="Z36" s="152"/>
      <c r="AA36" s="152"/>
      <c r="AB36" s="152"/>
      <c r="AC36" s="151"/>
      <c r="AD36" s="151">
        <f t="shared" si="0"/>
        <v>20324100</v>
      </c>
      <c r="AE36" s="36" t="s">
        <v>1706</v>
      </c>
      <c r="AF36" s="36"/>
      <c r="AG36" s="36"/>
      <c r="AH36" s="4"/>
    </row>
    <row r="37" spans="1:34" ht="15.75" customHeight="1">
      <c r="A37" s="32" t="s">
        <v>1918</v>
      </c>
      <c r="B37" s="32" t="s">
        <v>1734</v>
      </c>
      <c r="C37" s="32" t="s">
        <v>1713</v>
      </c>
      <c r="D37" s="36" t="s">
        <v>1920</v>
      </c>
      <c r="E37" s="35" t="s">
        <v>583</v>
      </c>
      <c r="F37" s="36" t="s">
        <v>217</v>
      </c>
      <c r="G37" s="49">
        <v>79489811</v>
      </c>
      <c r="H37" s="47"/>
      <c r="I37" s="49"/>
      <c r="J37" s="49"/>
      <c r="K37" s="49"/>
      <c r="L37" s="35" t="s">
        <v>1921</v>
      </c>
      <c r="M37" s="149">
        <v>42804</v>
      </c>
      <c r="N37" s="150">
        <v>42804</v>
      </c>
      <c r="O37" s="150">
        <v>43098</v>
      </c>
      <c r="P37" s="49">
        <v>290</v>
      </c>
      <c r="Q37" s="55">
        <v>46400000</v>
      </c>
      <c r="R37" s="35" t="s">
        <v>173</v>
      </c>
      <c r="S37" s="65">
        <v>1549</v>
      </c>
      <c r="T37" s="34" t="s">
        <v>1738</v>
      </c>
      <c r="U37" s="151"/>
      <c r="V37" s="151"/>
      <c r="W37" s="151"/>
      <c r="X37" s="151"/>
      <c r="Y37" s="151"/>
      <c r="Z37" s="152"/>
      <c r="AA37" s="152"/>
      <c r="AB37" s="152"/>
      <c r="AC37" s="151"/>
      <c r="AD37" s="151">
        <f t="shared" si="0"/>
        <v>46400000</v>
      </c>
      <c r="AE37" s="36" t="s">
        <v>1706</v>
      </c>
      <c r="AF37" s="36"/>
      <c r="AG37" s="36"/>
      <c r="AH37" s="4"/>
    </row>
    <row r="38" spans="1:34" ht="15.75" customHeight="1">
      <c r="A38" s="32" t="s">
        <v>1922</v>
      </c>
      <c r="B38" s="32" t="s">
        <v>1734</v>
      </c>
      <c r="C38" s="32" t="s">
        <v>1713</v>
      </c>
      <c r="D38" s="36" t="s">
        <v>1923</v>
      </c>
      <c r="E38" s="35" t="s">
        <v>1924</v>
      </c>
      <c r="F38" s="36" t="s">
        <v>217</v>
      </c>
      <c r="G38" s="49">
        <v>19296976</v>
      </c>
      <c r="H38" s="47"/>
      <c r="I38" s="49"/>
      <c r="J38" s="49"/>
      <c r="K38" s="49"/>
      <c r="L38" s="35" t="s">
        <v>1925</v>
      </c>
      <c r="M38" s="149">
        <v>42809</v>
      </c>
      <c r="N38" s="150">
        <v>42809</v>
      </c>
      <c r="O38" s="150">
        <v>43098</v>
      </c>
      <c r="P38" s="49">
        <v>285</v>
      </c>
      <c r="Q38" s="55">
        <v>45600000</v>
      </c>
      <c r="R38" s="35" t="s">
        <v>173</v>
      </c>
      <c r="S38" s="65">
        <v>1549</v>
      </c>
      <c r="T38" s="34" t="s">
        <v>1738</v>
      </c>
      <c r="U38" s="151"/>
      <c r="V38" s="151"/>
      <c r="W38" s="151"/>
      <c r="X38" s="151"/>
      <c r="Y38" s="151"/>
      <c r="Z38" s="152"/>
      <c r="AA38" s="152"/>
      <c r="AB38" s="152"/>
      <c r="AC38" s="151"/>
      <c r="AD38" s="151">
        <f t="shared" si="0"/>
        <v>45600000</v>
      </c>
      <c r="AE38" s="36" t="s">
        <v>1706</v>
      </c>
      <c r="AF38" s="36"/>
      <c r="AG38" s="36"/>
      <c r="AH38" s="4"/>
    </row>
    <row r="39" spans="1:34" ht="15.75" customHeight="1">
      <c r="A39" s="32" t="s">
        <v>1931</v>
      </c>
      <c r="B39" s="32" t="s">
        <v>1734</v>
      </c>
      <c r="C39" s="32" t="s">
        <v>1713</v>
      </c>
      <c r="D39" s="36" t="s">
        <v>1932</v>
      </c>
      <c r="E39" s="35" t="s">
        <v>1099</v>
      </c>
      <c r="F39" s="36" t="s">
        <v>217</v>
      </c>
      <c r="G39" s="49">
        <v>52031787</v>
      </c>
      <c r="H39" s="47"/>
      <c r="I39" s="49"/>
      <c r="J39" s="49"/>
      <c r="K39" s="49"/>
      <c r="L39" s="35" t="s">
        <v>1933</v>
      </c>
      <c r="M39" s="149">
        <v>42804</v>
      </c>
      <c r="N39" s="150">
        <v>42804</v>
      </c>
      <c r="O39" s="150">
        <v>43093</v>
      </c>
      <c r="P39" s="49">
        <v>285</v>
      </c>
      <c r="Q39" s="55">
        <v>20324100</v>
      </c>
      <c r="R39" s="35" t="s">
        <v>173</v>
      </c>
      <c r="S39" s="65">
        <v>1549</v>
      </c>
      <c r="T39" s="34" t="s">
        <v>1738</v>
      </c>
      <c r="U39" s="151"/>
      <c r="V39" s="151"/>
      <c r="W39" s="151"/>
      <c r="X39" s="151"/>
      <c r="Y39" s="151"/>
      <c r="Z39" s="152"/>
      <c r="AA39" s="152"/>
      <c r="AB39" s="152"/>
      <c r="AC39" s="151"/>
      <c r="AD39" s="151">
        <f t="shared" si="0"/>
        <v>20324100</v>
      </c>
      <c r="AE39" s="36" t="s">
        <v>1706</v>
      </c>
      <c r="AF39" s="36"/>
      <c r="AG39" s="36"/>
      <c r="AH39" s="4"/>
    </row>
    <row r="40" spans="1:34" ht="15.75" customHeight="1">
      <c r="A40" s="32" t="s">
        <v>1937</v>
      </c>
      <c r="B40" s="32" t="s">
        <v>1734</v>
      </c>
      <c r="C40" s="32" t="s">
        <v>1713</v>
      </c>
      <c r="D40" s="36" t="s">
        <v>1938</v>
      </c>
      <c r="E40" s="35" t="s">
        <v>1939</v>
      </c>
      <c r="F40" s="36" t="s">
        <v>217</v>
      </c>
      <c r="G40" s="49">
        <v>23562196</v>
      </c>
      <c r="H40" s="47"/>
      <c r="I40" s="49"/>
      <c r="J40" s="49"/>
      <c r="K40" s="49"/>
      <c r="L40" s="35" t="s">
        <v>1940</v>
      </c>
      <c r="M40" s="149">
        <v>42804</v>
      </c>
      <c r="N40" s="150">
        <v>42804</v>
      </c>
      <c r="O40" s="150">
        <v>43098</v>
      </c>
      <c r="P40" s="49">
        <v>290</v>
      </c>
      <c r="Q40" s="55">
        <v>45640094</v>
      </c>
      <c r="R40" s="35" t="s">
        <v>173</v>
      </c>
      <c r="S40" s="65">
        <v>1549</v>
      </c>
      <c r="T40" s="34" t="s">
        <v>1738</v>
      </c>
      <c r="U40" s="151"/>
      <c r="V40" s="151"/>
      <c r="W40" s="151"/>
      <c r="X40" s="151"/>
      <c r="Y40" s="151"/>
      <c r="Z40" s="152"/>
      <c r="AA40" s="152"/>
      <c r="AB40" s="152"/>
      <c r="AC40" s="151"/>
      <c r="AD40" s="151">
        <f t="shared" si="0"/>
        <v>45640094</v>
      </c>
      <c r="AE40" s="36" t="s">
        <v>1706</v>
      </c>
      <c r="AF40" s="36"/>
      <c r="AG40" s="36"/>
      <c r="AH40" s="4"/>
    </row>
    <row r="41" spans="1:34" ht="15.75" customHeight="1">
      <c r="A41" s="32" t="s">
        <v>1945</v>
      </c>
      <c r="B41" s="32" t="s">
        <v>1734</v>
      </c>
      <c r="C41" s="32" t="s">
        <v>1713</v>
      </c>
      <c r="D41" s="36" t="s">
        <v>1947</v>
      </c>
      <c r="E41" s="35" t="s">
        <v>1948</v>
      </c>
      <c r="F41" s="36" t="s">
        <v>217</v>
      </c>
      <c r="G41" s="49">
        <v>80429946</v>
      </c>
      <c r="H41" s="47"/>
      <c r="I41" s="49"/>
      <c r="J41" s="49"/>
      <c r="K41" s="49"/>
      <c r="L41" s="35" t="s">
        <v>1951</v>
      </c>
      <c r="M41" s="149">
        <v>42804</v>
      </c>
      <c r="N41" s="150">
        <v>42804</v>
      </c>
      <c r="O41" s="150">
        <v>43098</v>
      </c>
      <c r="P41" s="49">
        <v>290</v>
      </c>
      <c r="Q41" s="55">
        <v>50607386</v>
      </c>
      <c r="R41" s="35" t="s">
        <v>173</v>
      </c>
      <c r="S41" s="65">
        <v>1549</v>
      </c>
      <c r="T41" s="34" t="s">
        <v>1738</v>
      </c>
      <c r="U41" s="151"/>
      <c r="V41" s="151"/>
      <c r="W41" s="151"/>
      <c r="X41" s="151"/>
      <c r="Y41" s="151"/>
      <c r="Z41" s="152"/>
      <c r="AA41" s="152"/>
      <c r="AB41" s="152"/>
      <c r="AC41" s="151"/>
      <c r="AD41" s="151">
        <f t="shared" si="0"/>
        <v>50607386</v>
      </c>
      <c r="AE41" s="36" t="s">
        <v>1706</v>
      </c>
      <c r="AF41" s="36"/>
      <c r="AG41" s="36"/>
      <c r="AH41" s="4"/>
    </row>
    <row r="42" spans="1:34" ht="15.75" customHeight="1">
      <c r="A42" s="32" t="s">
        <v>1954</v>
      </c>
      <c r="B42" s="32" t="s">
        <v>1734</v>
      </c>
      <c r="C42" s="32" t="s">
        <v>1713</v>
      </c>
      <c r="D42" s="36" t="s">
        <v>1956</v>
      </c>
      <c r="E42" s="35" t="s">
        <v>1957</v>
      </c>
      <c r="F42" s="36" t="s">
        <v>217</v>
      </c>
      <c r="G42" s="49">
        <v>79545416</v>
      </c>
      <c r="H42" s="47"/>
      <c r="I42" s="49"/>
      <c r="J42" s="49"/>
      <c r="K42" s="49"/>
      <c r="L42" s="35" t="s">
        <v>1958</v>
      </c>
      <c r="M42" s="149">
        <v>42809</v>
      </c>
      <c r="N42" s="150">
        <v>42809</v>
      </c>
      <c r="O42" s="150">
        <v>43094</v>
      </c>
      <c r="P42" s="49">
        <v>285</v>
      </c>
      <c r="Q42" s="55">
        <v>20324100</v>
      </c>
      <c r="R42" s="35" t="s">
        <v>173</v>
      </c>
      <c r="S42" s="65">
        <v>1549</v>
      </c>
      <c r="T42" s="34" t="s">
        <v>1738</v>
      </c>
      <c r="U42" s="151"/>
      <c r="V42" s="151"/>
      <c r="W42" s="151"/>
      <c r="X42" s="151"/>
      <c r="Y42" s="151"/>
      <c r="Z42" s="152"/>
      <c r="AA42" s="152"/>
      <c r="AB42" s="152"/>
      <c r="AC42" s="151"/>
      <c r="AD42" s="151">
        <f t="shared" si="0"/>
        <v>20324100</v>
      </c>
      <c r="AE42" s="36" t="s">
        <v>1706</v>
      </c>
      <c r="AF42" s="36"/>
      <c r="AG42" s="36"/>
      <c r="AH42" s="4"/>
    </row>
    <row r="43" spans="1:34" ht="15.75" customHeight="1">
      <c r="A43" s="32" t="s">
        <v>1959</v>
      </c>
      <c r="B43" s="32" t="s">
        <v>1734</v>
      </c>
      <c r="C43" s="32" t="s">
        <v>1713</v>
      </c>
      <c r="D43" s="36" t="s">
        <v>1960</v>
      </c>
      <c r="E43" s="35" t="s">
        <v>1310</v>
      </c>
      <c r="F43" s="36" t="s">
        <v>217</v>
      </c>
      <c r="G43" s="49">
        <v>79734231</v>
      </c>
      <c r="H43" s="47"/>
      <c r="I43" s="49"/>
      <c r="J43" s="49"/>
      <c r="K43" s="49"/>
      <c r="L43" s="35" t="s">
        <v>1958</v>
      </c>
      <c r="M43" s="149">
        <v>42807</v>
      </c>
      <c r="N43" s="150">
        <v>42809</v>
      </c>
      <c r="O43" s="150">
        <v>43099</v>
      </c>
      <c r="P43" s="49">
        <v>285</v>
      </c>
      <c r="Q43" s="55">
        <v>20324100</v>
      </c>
      <c r="R43" s="35" t="s">
        <v>173</v>
      </c>
      <c r="S43" s="65">
        <v>1549</v>
      </c>
      <c r="T43" s="34" t="s">
        <v>1738</v>
      </c>
      <c r="U43" s="151"/>
      <c r="V43" s="151"/>
      <c r="W43" s="151"/>
      <c r="X43" s="151"/>
      <c r="Y43" s="151"/>
      <c r="Z43" s="152"/>
      <c r="AA43" s="152"/>
      <c r="AB43" s="152"/>
      <c r="AC43" s="151"/>
      <c r="AD43" s="151">
        <f t="shared" si="0"/>
        <v>20324100</v>
      </c>
      <c r="AE43" s="36" t="s">
        <v>1706</v>
      </c>
      <c r="AF43" s="36"/>
      <c r="AG43" s="36"/>
      <c r="AH43" s="4"/>
    </row>
    <row r="44" spans="1:34" ht="15.75" customHeight="1">
      <c r="A44" s="32" t="s">
        <v>1966</v>
      </c>
      <c r="B44" s="32" t="s">
        <v>1734</v>
      </c>
      <c r="C44" s="32" t="s">
        <v>1713</v>
      </c>
      <c r="D44" s="36" t="s">
        <v>1967</v>
      </c>
      <c r="E44" s="35" t="s">
        <v>391</v>
      </c>
      <c r="F44" s="36" t="s">
        <v>217</v>
      </c>
      <c r="G44" s="49">
        <v>79392676</v>
      </c>
      <c r="H44" s="47"/>
      <c r="I44" s="49"/>
      <c r="J44" s="49"/>
      <c r="K44" s="49"/>
      <c r="L44" s="35" t="s">
        <v>1958</v>
      </c>
      <c r="M44" s="149">
        <v>42807</v>
      </c>
      <c r="N44" s="150">
        <v>42807</v>
      </c>
      <c r="O44" s="150">
        <v>43096</v>
      </c>
      <c r="P44" s="49">
        <v>285</v>
      </c>
      <c r="Q44" s="55">
        <v>20324100</v>
      </c>
      <c r="R44" s="35" t="s">
        <v>173</v>
      </c>
      <c r="S44" s="65">
        <v>1549</v>
      </c>
      <c r="T44" s="34" t="s">
        <v>1738</v>
      </c>
      <c r="U44" s="151"/>
      <c r="V44" s="151"/>
      <c r="W44" s="151"/>
      <c r="X44" s="151"/>
      <c r="Y44" s="151"/>
      <c r="Z44" s="152"/>
      <c r="AA44" s="152"/>
      <c r="AB44" s="152"/>
      <c r="AC44" s="151"/>
      <c r="AD44" s="151">
        <f t="shared" si="0"/>
        <v>20324100</v>
      </c>
      <c r="AE44" s="36" t="s">
        <v>1706</v>
      </c>
      <c r="AF44" s="36"/>
      <c r="AG44" s="36"/>
      <c r="AH44" s="4"/>
    </row>
    <row r="45" spans="1:34" ht="15.75" customHeight="1">
      <c r="A45" s="32" t="s">
        <v>1968</v>
      </c>
      <c r="B45" s="32" t="s">
        <v>1734</v>
      </c>
      <c r="C45" s="32" t="s">
        <v>1713</v>
      </c>
      <c r="D45" s="36" t="s">
        <v>1970</v>
      </c>
      <c r="E45" s="35" t="s">
        <v>1971</v>
      </c>
      <c r="F45" s="36" t="s">
        <v>217</v>
      </c>
      <c r="G45" s="49">
        <v>51996851</v>
      </c>
      <c r="H45" s="47"/>
      <c r="I45" s="49"/>
      <c r="J45" s="49"/>
      <c r="K45" s="49"/>
      <c r="L45" s="35" t="s">
        <v>1921</v>
      </c>
      <c r="M45" s="149">
        <v>42807</v>
      </c>
      <c r="N45" s="150">
        <v>42809</v>
      </c>
      <c r="O45" s="150">
        <v>43098</v>
      </c>
      <c r="P45" s="49">
        <v>285</v>
      </c>
      <c r="Q45" s="55">
        <v>45600000</v>
      </c>
      <c r="R45" s="35" t="s">
        <v>173</v>
      </c>
      <c r="S45" s="65">
        <v>1549</v>
      </c>
      <c r="T45" s="34" t="s">
        <v>1738</v>
      </c>
      <c r="U45" s="151"/>
      <c r="V45" s="151"/>
      <c r="W45" s="151"/>
      <c r="X45" s="151"/>
      <c r="Y45" s="151"/>
      <c r="Z45" s="152"/>
      <c r="AA45" s="152"/>
      <c r="AB45" s="152"/>
      <c r="AC45" s="151"/>
      <c r="AD45" s="151">
        <f t="shared" si="0"/>
        <v>45600000</v>
      </c>
      <c r="AE45" s="36" t="s">
        <v>1706</v>
      </c>
      <c r="AF45" s="36"/>
      <c r="AG45" s="36"/>
      <c r="AH45" s="4"/>
    </row>
    <row r="46" spans="1:34" ht="15.75" customHeight="1">
      <c r="A46" s="32" t="s">
        <v>1974</v>
      </c>
      <c r="B46" s="32" t="s">
        <v>1734</v>
      </c>
      <c r="C46" s="32" t="s">
        <v>1713</v>
      </c>
      <c r="D46" s="36" t="s">
        <v>1975</v>
      </c>
      <c r="E46" s="35" t="s">
        <v>1977</v>
      </c>
      <c r="F46" s="36" t="s">
        <v>217</v>
      </c>
      <c r="G46" s="49">
        <v>79840465</v>
      </c>
      <c r="H46" s="47"/>
      <c r="I46" s="49"/>
      <c r="J46" s="49"/>
      <c r="K46" s="49"/>
      <c r="L46" s="35" t="s">
        <v>1979</v>
      </c>
      <c r="M46" s="149">
        <v>42809</v>
      </c>
      <c r="N46" s="150">
        <v>42809</v>
      </c>
      <c r="O46" s="150">
        <v>43099</v>
      </c>
      <c r="P46" s="49">
        <v>285</v>
      </c>
      <c r="Q46" s="55">
        <v>44853176</v>
      </c>
      <c r="R46" s="35" t="s">
        <v>1894</v>
      </c>
      <c r="S46" s="65">
        <v>1536</v>
      </c>
      <c r="T46" s="34" t="s">
        <v>1895</v>
      </c>
      <c r="U46" s="151"/>
      <c r="V46" s="151"/>
      <c r="W46" s="151"/>
      <c r="X46" s="151"/>
      <c r="Y46" s="151"/>
      <c r="Z46" s="152"/>
      <c r="AA46" s="152"/>
      <c r="AB46" s="152"/>
      <c r="AC46" s="151"/>
      <c r="AD46" s="151">
        <f t="shared" si="0"/>
        <v>44853176</v>
      </c>
      <c r="AE46" s="36" t="s">
        <v>1706</v>
      </c>
      <c r="AF46" s="36"/>
      <c r="AG46" s="36"/>
      <c r="AH46" s="4"/>
    </row>
    <row r="47" spans="1:34" ht="15.75" customHeight="1">
      <c r="A47" s="32" t="s">
        <v>1981</v>
      </c>
      <c r="B47" s="32" t="s">
        <v>1734</v>
      </c>
      <c r="C47" s="32" t="s">
        <v>1713</v>
      </c>
      <c r="D47" s="36" t="s">
        <v>1983</v>
      </c>
      <c r="E47" s="35" t="s">
        <v>1984</v>
      </c>
      <c r="F47" s="36" t="s">
        <v>217</v>
      </c>
      <c r="G47" s="49">
        <v>80120282</v>
      </c>
      <c r="H47" s="47"/>
      <c r="I47" s="49"/>
      <c r="J47" s="49"/>
      <c r="K47" s="49"/>
      <c r="L47" s="35" t="s">
        <v>1985</v>
      </c>
      <c r="M47" s="149">
        <v>42807</v>
      </c>
      <c r="N47" s="150">
        <v>42807</v>
      </c>
      <c r="O47" s="150">
        <v>43097</v>
      </c>
      <c r="P47" s="49">
        <v>285</v>
      </c>
      <c r="Q47" s="55">
        <v>44853195</v>
      </c>
      <c r="R47" s="35" t="s">
        <v>173</v>
      </c>
      <c r="S47" s="65">
        <v>1549</v>
      </c>
      <c r="T47" s="34" t="s">
        <v>1738</v>
      </c>
      <c r="U47" s="151"/>
      <c r="V47" s="151"/>
      <c r="W47" s="151"/>
      <c r="X47" s="151"/>
      <c r="Y47" s="151"/>
      <c r="Z47" s="152"/>
      <c r="AA47" s="152"/>
      <c r="AB47" s="152"/>
      <c r="AC47" s="151"/>
      <c r="AD47" s="151">
        <f t="shared" si="0"/>
        <v>44853195</v>
      </c>
      <c r="AE47" s="36" t="s">
        <v>1706</v>
      </c>
      <c r="AF47" s="36"/>
      <c r="AG47" s="36"/>
      <c r="AH47" s="4"/>
    </row>
    <row r="48" spans="1:34" ht="15.75" customHeight="1">
      <c r="A48" s="32" t="s">
        <v>1987</v>
      </c>
      <c r="B48" s="32" t="s">
        <v>1734</v>
      </c>
      <c r="C48" s="32" t="s">
        <v>1713</v>
      </c>
      <c r="D48" s="36" t="s">
        <v>1988</v>
      </c>
      <c r="E48" s="35" t="s">
        <v>1989</v>
      </c>
      <c r="F48" s="36" t="s">
        <v>217</v>
      </c>
      <c r="G48" s="49">
        <v>43797442</v>
      </c>
      <c r="H48" s="47"/>
      <c r="I48" s="49"/>
      <c r="J48" s="49"/>
      <c r="K48" s="49"/>
      <c r="L48" s="35" t="s">
        <v>1933</v>
      </c>
      <c r="M48" s="149">
        <v>42807</v>
      </c>
      <c r="N48" s="150">
        <v>42809</v>
      </c>
      <c r="O48" s="150">
        <v>43098</v>
      </c>
      <c r="P48" s="49">
        <v>285</v>
      </c>
      <c r="Q48" s="55">
        <v>20324100</v>
      </c>
      <c r="R48" s="35" t="s">
        <v>173</v>
      </c>
      <c r="S48" s="65">
        <v>1549</v>
      </c>
      <c r="T48" s="34" t="s">
        <v>1738</v>
      </c>
      <c r="U48" s="151"/>
      <c r="V48" s="151"/>
      <c r="W48" s="151"/>
      <c r="X48" s="151"/>
      <c r="Y48" s="151"/>
      <c r="Z48" s="152"/>
      <c r="AA48" s="152"/>
      <c r="AB48" s="152"/>
      <c r="AC48" s="151"/>
      <c r="AD48" s="151">
        <f t="shared" si="0"/>
        <v>20324100</v>
      </c>
      <c r="AE48" s="36" t="s">
        <v>1706</v>
      </c>
      <c r="AF48" s="36"/>
      <c r="AG48" s="36"/>
      <c r="AH48" s="4"/>
    </row>
    <row r="49" spans="1:34" ht="15.75" customHeight="1">
      <c r="A49" s="32" t="s">
        <v>1993</v>
      </c>
      <c r="B49" s="32" t="s">
        <v>1734</v>
      </c>
      <c r="C49" s="32" t="s">
        <v>1713</v>
      </c>
      <c r="D49" s="36" t="s">
        <v>1994</v>
      </c>
      <c r="E49" s="35" t="s">
        <v>1996</v>
      </c>
      <c r="F49" s="36" t="s">
        <v>217</v>
      </c>
      <c r="G49" s="49">
        <v>80413629</v>
      </c>
      <c r="H49" s="47"/>
      <c r="I49" s="49"/>
      <c r="J49" s="49"/>
      <c r="K49" s="49"/>
      <c r="L49" s="35" t="s">
        <v>1848</v>
      </c>
      <c r="M49" s="149">
        <v>42807</v>
      </c>
      <c r="N49" s="150">
        <v>42809</v>
      </c>
      <c r="O49" s="150">
        <v>43098</v>
      </c>
      <c r="P49" s="49">
        <v>285</v>
      </c>
      <c r="Q49" s="55">
        <v>49058180</v>
      </c>
      <c r="R49" s="35" t="s">
        <v>173</v>
      </c>
      <c r="S49" s="65">
        <v>1549</v>
      </c>
      <c r="T49" s="34" t="s">
        <v>1738</v>
      </c>
      <c r="U49" s="151"/>
      <c r="V49" s="151"/>
      <c r="W49" s="151"/>
      <c r="X49" s="151"/>
      <c r="Y49" s="151"/>
      <c r="Z49" s="152"/>
      <c r="AA49" s="152"/>
      <c r="AB49" s="152"/>
      <c r="AC49" s="151"/>
      <c r="AD49" s="151">
        <f t="shared" si="0"/>
        <v>49058180</v>
      </c>
      <c r="AE49" s="36" t="s">
        <v>1706</v>
      </c>
      <c r="AF49" s="36"/>
      <c r="AG49" s="36"/>
      <c r="AH49" s="4"/>
    </row>
    <row r="50" spans="1:34" ht="15.75" customHeight="1">
      <c r="A50" s="32" t="s">
        <v>1999</v>
      </c>
      <c r="B50" s="32" t="s">
        <v>1734</v>
      </c>
      <c r="C50" s="32" t="s">
        <v>1713</v>
      </c>
      <c r="D50" s="36" t="s">
        <v>2001</v>
      </c>
      <c r="E50" s="35" t="s">
        <v>50</v>
      </c>
      <c r="F50" s="36" t="s">
        <v>217</v>
      </c>
      <c r="G50" s="49">
        <v>79725057</v>
      </c>
      <c r="H50" s="47"/>
      <c r="I50" s="49"/>
      <c r="J50" s="49"/>
      <c r="K50" s="49"/>
      <c r="L50" s="35" t="s">
        <v>2003</v>
      </c>
      <c r="M50" s="149">
        <v>42807</v>
      </c>
      <c r="N50" s="150">
        <v>42809</v>
      </c>
      <c r="O50" s="150">
        <v>43099</v>
      </c>
      <c r="P50" s="49">
        <v>285</v>
      </c>
      <c r="Q50" s="55">
        <v>49058180</v>
      </c>
      <c r="R50" s="35" t="s">
        <v>173</v>
      </c>
      <c r="S50" s="65">
        <v>1549</v>
      </c>
      <c r="T50" s="34" t="s">
        <v>1738</v>
      </c>
      <c r="U50" s="151"/>
      <c r="V50" s="151"/>
      <c r="W50" s="151"/>
      <c r="X50" s="151"/>
      <c r="Y50" s="151"/>
      <c r="Z50" s="152"/>
      <c r="AA50" s="152"/>
      <c r="AB50" s="152"/>
      <c r="AC50" s="151"/>
      <c r="AD50" s="151">
        <f t="shared" si="0"/>
        <v>49058180</v>
      </c>
      <c r="AE50" s="36" t="s">
        <v>1706</v>
      </c>
      <c r="AF50" s="36"/>
      <c r="AG50" s="36"/>
      <c r="AH50" s="4"/>
    </row>
    <row r="51" spans="1:34" ht="15.75" customHeight="1">
      <c r="A51" s="32" t="s">
        <v>2006</v>
      </c>
      <c r="B51" s="32" t="s">
        <v>1734</v>
      </c>
      <c r="C51" s="32" t="s">
        <v>1713</v>
      </c>
      <c r="D51" s="36" t="s">
        <v>2009</v>
      </c>
      <c r="E51" s="35" t="s">
        <v>2010</v>
      </c>
      <c r="F51" s="36" t="s">
        <v>217</v>
      </c>
      <c r="G51" s="49">
        <v>79364597</v>
      </c>
      <c r="H51" s="47"/>
      <c r="I51" s="49"/>
      <c r="J51" s="49"/>
      <c r="K51" s="49"/>
      <c r="L51" s="35" t="s">
        <v>2013</v>
      </c>
      <c r="M51" s="149">
        <v>42807</v>
      </c>
      <c r="N51" s="150">
        <v>42808</v>
      </c>
      <c r="O51" s="150">
        <v>43097</v>
      </c>
      <c r="P51" s="49">
        <v>285</v>
      </c>
      <c r="Q51" s="55">
        <v>34340723</v>
      </c>
      <c r="R51" s="35" t="s">
        <v>173</v>
      </c>
      <c r="S51" s="65">
        <v>1549</v>
      </c>
      <c r="T51" s="34" t="s">
        <v>1738</v>
      </c>
      <c r="U51" s="151"/>
      <c r="V51" s="151"/>
      <c r="W51" s="151"/>
      <c r="X51" s="151"/>
      <c r="Y51" s="151"/>
      <c r="Z51" s="152"/>
      <c r="AA51" s="152"/>
      <c r="AB51" s="152"/>
      <c r="AC51" s="151"/>
      <c r="AD51" s="151">
        <f t="shared" si="0"/>
        <v>34340723</v>
      </c>
      <c r="AE51" s="36" t="s">
        <v>1706</v>
      </c>
      <c r="AF51" s="36"/>
      <c r="AG51" s="36"/>
      <c r="AH51" s="4"/>
    </row>
    <row r="52" spans="1:34" ht="15.75" customHeight="1">
      <c r="A52" s="32" t="s">
        <v>2014</v>
      </c>
      <c r="B52" s="32" t="s">
        <v>1734</v>
      </c>
      <c r="C52" s="32" t="s">
        <v>1713</v>
      </c>
      <c r="D52" s="36" t="s">
        <v>2015</v>
      </c>
      <c r="E52" s="35" t="s">
        <v>2017</v>
      </c>
      <c r="F52" s="36" t="s">
        <v>217</v>
      </c>
      <c r="G52" s="49">
        <v>53130409</v>
      </c>
      <c r="H52" s="47"/>
      <c r="I52" s="49"/>
      <c r="J52" s="49"/>
      <c r="K52" s="49"/>
      <c r="L52" s="35" t="s">
        <v>2020</v>
      </c>
      <c r="M52" s="149">
        <v>42807</v>
      </c>
      <c r="N52" s="150">
        <v>42809</v>
      </c>
      <c r="O52" s="150">
        <v>43098</v>
      </c>
      <c r="P52" s="49">
        <v>285</v>
      </c>
      <c r="Q52" s="55">
        <v>49058180</v>
      </c>
      <c r="R52" s="35" t="s">
        <v>173</v>
      </c>
      <c r="S52" s="65">
        <v>1549</v>
      </c>
      <c r="T52" s="34" t="s">
        <v>1738</v>
      </c>
      <c r="U52" s="151"/>
      <c r="V52" s="151"/>
      <c r="W52" s="151"/>
      <c r="X52" s="151"/>
      <c r="Y52" s="151"/>
      <c r="Z52" s="152"/>
      <c r="AA52" s="152"/>
      <c r="AB52" s="152"/>
      <c r="AC52" s="151"/>
      <c r="AD52" s="151">
        <f t="shared" si="0"/>
        <v>49058180</v>
      </c>
      <c r="AE52" s="36" t="s">
        <v>1706</v>
      </c>
      <c r="AF52" s="36"/>
      <c r="AG52" s="36"/>
      <c r="AH52" s="4"/>
    </row>
    <row r="53" spans="1:34" ht="15.75" customHeight="1">
      <c r="A53" s="32" t="s">
        <v>2022</v>
      </c>
      <c r="B53" s="32" t="s">
        <v>1734</v>
      </c>
      <c r="C53" s="32" t="s">
        <v>1713</v>
      </c>
      <c r="D53" s="36" t="s">
        <v>2023</v>
      </c>
      <c r="E53" s="35" t="s">
        <v>2024</v>
      </c>
      <c r="F53" s="36" t="s">
        <v>217</v>
      </c>
      <c r="G53" s="49">
        <v>19372059</v>
      </c>
      <c r="H53" s="47"/>
      <c r="I53" s="49"/>
      <c r="J53" s="49"/>
      <c r="K53" s="49"/>
      <c r="L53" s="35" t="s">
        <v>2003</v>
      </c>
      <c r="M53" s="149">
        <v>42807</v>
      </c>
      <c r="N53" s="150">
        <v>42808</v>
      </c>
      <c r="O53" s="150">
        <v>43097</v>
      </c>
      <c r="P53" s="49">
        <v>285</v>
      </c>
      <c r="Q53" s="55">
        <v>49058180</v>
      </c>
      <c r="R53" s="35" t="s">
        <v>173</v>
      </c>
      <c r="S53" s="65">
        <v>1549</v>
      </c>
      <c r="T53" s="34" t="s">
        <v>1738</v>
      </c>
      <c r="U53" s="151"/>
      <c r="V53" s="151"/>
      <c r="W53" s="151"/>
      <c r="X53" s="151"/>
      <c r="Y53" s="151"/>
      <c r="Z53" s="152"/>
      <c r="AA53" s="152"/>
      <c r="AB53" s="152"/>
      <c r="AC53" s="151"/>
      <c r="AD53" s="151">
        <f t="shared" si="0"/>
        <v>49058180</v>
      </c>
      <c r="AE53" s="36" t="s">
        <v>1706</v>
      </c>
      <c r="AF53" s="36"/>
      <c r="AG53" s="36"/>
      <c r="AH53" s="4"/>
    </row>
    <row r="54" spans="1:34" ht="15.75" customHeight="1">
      <c r="A54" s="32" t="s">
        <v>2026</v>
      </c>
      <c r="B54" s="32" t="s">
        <v>1734</v>
      </c>
      <c r="C54" s="32" t="s">
        <v>1713</v>
      </c>
      <c r="D54" s="36" t="s">
        <v>2028</v>
      </c>
      <c r="E54" s="35" t="s">
        <v>1311</v>
      </c>
      <c r="F54" s="36" t="s">
        <v>217</v>
      </c>
      <c r="G54" s="49">
        <v>52051565</v>
      </c>
      <c r="H54" s="47"/>
      <c r="I54" s="49"/>
      <c r="J54" s="49"/>
      <c r="K54" s="49"/>
      <c r="L54" s="35" t="s">
        <v>1979</v>
      </c>
      <c r="M54" s="149">
        <v>42807</v>
      </c>
      <c r="N54" s="150">
        <v>42809</v>
      </c>
      <c r="O54" s="150">
        <v>43098</v>
      </c>
      <c r="P54" s="49">
        <v>285</v>
      </c>
      <c r="Q54" s="55">
        <v>44853176</v>
      </c>
      <c r="R54" s="35" t="s">
        <v>1894</v>
      </c>
      <c r="S54" s="65">
        <v>1536</v>
      </c>
      <c r="T54" s="34" t="s">
        <v>1895</v>
      </c>
      <c r="U54" s="151"/>
      <c r="V54" s="151"/>
      <c r="W54" s="151"/>
      <c r="X54" s="151"/>
      <c r="Y54" s="151"/>
      <c r="Z54" s="152"/>
      <c r="AA54" s="152"/>
      <c r="AB54" s="152"/>
      <c r="AC54" s="151"/>
      <c r="AD54" s="151">
        <f t="shared" si="0"/>
        <v>44853176</v>
      </c>
      <c r="AE54" s="36" t="s">
        <v>1706</v>
      </c>
      <c r="AF54" s="36"/>
      <c r="AG54" s="36"/>
      <c r="AH54" s="4"/>
    </row>
    <row r="55" spans="1:34" ht="15.75" customHeight="1">
      <c r="A55" s="32" t="s">
        <v>2031</v>
      </c>
      <c r="B55" s="32" t="s">
        <v>1734</v>
      </c>
      <c r="C55" s="32" t="s">
        <v>1713</v>
      </c>
      <c r="D55" s="36" t="s">
        <v>2032</v>
      </c>
      <c r="E55" s="35" t="s">
        <v>2033</v>
      </c>
      <c r="F55" s="36" t="s">
        <v>217</v>
      </c>
      <c r="G55" s="49">
        <v>53046654</v>
      </c>
      <c r="H55" s="47"/>
      <c r="I55" s="49"/>
      <c r="J55" s="49"/>
      <c r="K55" s="49"/>
      <c r="L55" s="35" t="s">
        <v>2035</v>
      </c>
      <c r="M55" s="149">
        <v>42807</v>
      </c>
      <c r="N55" s="150">
        <v>42809</v>
      </c>
      <c r="O55" s="150">
        <v>43098</v>
      </c>
      <c r="P55" s="49">
        <v>285</v>
      </c>
      <c r="Q55" s="55">
        <v>34340723</v>
      </c>
      <c r="R55" s="35" t="s">
        <v>173</v>
      </c>
      <c r="S55" s="65">
        <v>1549</v>
      </c>
      <c r="T55" s="34" t="s">
        <v>1738</v>
      </c>
      <c r="U55" s="151"/>
      <c r="V55" s="151"/>
      <c r="W55" s="151"/>
      <c r="X55" s="151"/>
      <c r="Y55" s="151"/>
      <c r="Z55" s="152"/>
      <c r="AA55" s="152"/>
      <c r="AB55" s="152"/>
      <c r="AC55" s="151"/>
      <c r="AD55" s="151">
        <f t="shared" si="0"/>
        <v>34340723</v>
      </c>
      <c r="AE55" s="36" t="s">
        <v>1706</v>
      </c>
      <c r="AF55" s="36"/>
      <c r="AG55" s="36"/>
      <c r="AH55" s="4"/>
    </row>
    <row r="56" spans="1:34" ht="15.75" customHeight="1">
      <c r="A56" s="32" t="s">
        <v>2038</v>
      </c>
      <c r="B56" s="32" t="s">
        <v>1734</v>
      </c>
      <c r="C56" s="32" t="s">
        <v>1713</v>
      </c>
      <c r="D56" s="36" t="s">
        <v>2039</v>
      </c>
      <c r="E56" s="35" t="s">
        <v>2040</v>
      </c>
      <c r="F56" s="36" t="s">
        <v>217</v>
      </c>
      <c r="G56" s="49">
        <v>52964470</v>
      </c>
      <c r="H56" s="47"/>
      <c r="I56" s="49"/>
      <c r="J56" s="49"/>
      <c r="K56" s="49"/>
      <c r="L56" s="35" t="s">
        <v>1979</v>
      </c>
      <c r="M56" s="149">
        <v>42807</v>
      </c>
      <c r="N56" s="150">
        <v>42809</v>
      </c>
      <c r="O56" s="150">
        <v>43098</v>
      </c>
      <c r="P56" s="49">
        <v>285</v>
      </c>
      <c r="Q56" s="55">
        <v>44853176</v>
      </c>
      <c r="R56" s="35" t="s">
        <v>1894</v>
      </c>
      <c r="S56" s="65">
        <v>1536</v>
      </c>
      <c r="T56" s="34" t="s">
        <v>1895</v>
      </c>
      <c r="U56" s="151"/>
      <c r="V56" s="151"/>
      <c r="W56" s="151"/>
      <c r="X56" s="151"/>
      <c r="Y56" s="151"/>
      <c r="Z56" s="152"/>
      <c r="AA56" s="152"/>
      <c r="AB56" s="152"/>
      <c r="AC56" s="151"/>
      <c r="AD56" s="151">
        <f t="shared" si="0"/>
        <v>44853176</v>
      </c>
      <c r="AE56" s="36" t="s">
        <v>1706</v>
      </c>
      <c r="AF56" s="36"/>
      <c r="AG56" s="36"/>
      <c r="AH56" s="4"/>
    </row>
    <row r="57" spans="1:34" ht="15.75" customHeight="1">
      <c r="A57" s="32" t="s">
        <v>2041</v>
      </c>
      <c r="B57" s="32" t="s">
        <v>1734</v>
      </c>
      <c r="C57" s="32" t="s">
        <v>1713</v>
      </c>
      <c r="D57" s="36" t="s">
        <v>2042</v>
      </c>
      <c r="E57" s="35" t="s">
        <v>204</v>
      </c>
      <c r="F57" s="36" t="s">
        <v>217</v>
      </c>
      <c r="G57" s="49">
        <v>1013611272</v>
      </c>
      <c r="H57" s="47"/>
      <c r="I57" s="49"/>
      <c r="J57" s="49"/>
      <c r="K57" s="49"/>
      <c r="L57" s="35" t="s">
        <v>2045</v>
      </c>
      <c r="M57" s="149">
        <v>42807</v>
      </c>
      <c r="N57" s="150">
        <v>42809</v>
      </c>
      <c r="O57" s="150">
        <v>43098</v>
      </c>
      <c r="P57" s="49">
        <v>285</v>
      </c>
      <c r="Q57" s="55">
        <v>44853176</v>
      </c>
      <c r="R57" s="35" t="s">
        <v>1894</v>
      </c>
      <c r="S57" s="65">
        <v>1536</v>
      </c>
      <c r="T57" s="34" t="s">
        <v>1895</v>
      </c>
      <c r="U57" s="151"/>
      <c r="V57" s="151"/>
      <c r="W57" s="151"/>
      <c r="X57" s="151"/>
      <c r="Y57" s="151"/>
      <c r="Z57" s="152"/>
      <c r="AA57" s="152"/>
      <c r="AB57" s="152"/>
      <c r="AC57" s="151"/>
      <c r="AD57" s="151">
        <f t="shared" si="0"/>
        <v>44853176</v>
      </c>
      <c r="AE57" s="36" t="s">
        <v>1706</v>
      </c>
      <c r="AF57" s="36"/>
      <c r="AG57" s="36"/>
      <c r="AH57" s="4"/>
    </row>
    <row r="58" spans="1:34" ht="15.75" customHeight="1">
      <c r="A58" s="32" t="s">
        <v>2050</v>
      </c>
      <c r="B58" s="32" t="s">
        <v>1734</v>
      </c>
      <c r="C58" s="32" t="s">
        <v>1713</v>
      </c>
      <c r="D58" s="36" t="s">
        <v>2053</v>
      </c>
      <c r="E58" s="35" t="s">
        <v>2054</v>
      </c>
      <c r="F58" s="36" t="s">
        <v>217</v>
      </c>
      <c r="G58" s="49">
        <v>46454060</v>
      </c>
      <c r="H58" s="47"/>
      <c r="I58" s="49"/>
      <c r="J58" s="49"/>
      <c r="K58" s="49"/>
      <c r="L58" s="35" t="s">
        <v>1951</v>
      </c>
      <c r="M58" s="149">
        <v>42807</v>
      </c>
      <c r="N58" s="150">
        <v>42809</v>
      </c>
      <c r="O58" s="150">
        <v>43098</v>
      </c>
      <c r="P58" s="49">
        <v>285</v>
      </c>
      <c r="Q58" s="55">
        <v>49058180</v>
      </c>
      <c r="R58" s="35" t="s">
        <v>173</v>
      </c>
      <c r="S58" s="65">
        <v>1549</v>
      </c>
      <c r="T58" s="34" t="s">
        <v>1738</v>
      </c>
      <c r="U58" s="151"/>
      <c r="V58" s="151"/>
      <c r="W58" s="151"/>
      <c r="X58" s="151"/>
      <c r="Y58" s="151"/>
      <c r="Z58" s="152"/>
      <c r="AA58" s="152"/>
      <c r="AB58" s="152"/>
      <c r="AC58" s="151"/>
      <c r="AD58" s="151">
        <f t="shared" si="0"/>
        <v>49058180</v>
      </c>
      <c r="AE58" s="36" t="s">
        <v>1706</v>
      </c>
      <c r="AF58" s="36"/>
      <c r="AG58" s="36"/>
      <c r="AH58" s="4"/>
    </row>
    <row r="59" spans="1:34" ht="15.75" customHeight="1">
      <c r="A59" s="32" t="s">
        <v>2056</v>
      </c>
      <c r="B59" s="32" t="s">
        <v>1734</v>
      </c>
      <c r="C59" s="32" t="s">
        <v>1713</v>
      </c>
      <c r="D59" s="36" t="s">
        <v>2057</v>
      </c>
      <c r="E59" s="35" t="s">
        <v>2058</v>
      </c>
      <c r="F59" s="36" t="s">
        <v>217</v>
      </c>
      <c r="G59" s="49">
        <v>79594033</v>
      </c>
      <c r="H59" s="47"/>
      <c r="I59" s="49"/>
      <c r="J59" s="49"/>
      <c r="K59" s="49"/>
      <c r="L59" s="35" t="s">
        <v>2059</v>
      </c>
      <c r="M59" s="149">
        <v>42809</v>
      </c>
      <c r="N59" s="150">
        <v>42809</v>
      </c>
      <c r="O59" s="150">
        <v>43098</v>
      </c>
      <c r="P59" s="49">
        <v>285</v>
      </c>
      <c r="Q59" s="55">
        <v>78493085</v>
      </c>
      <c r="R59" s="35" t="s">
        <v>173</v>
      </c>
      <c r="S59" s="65">
        <v>1549</v>
      </c>
      <c r="T59" s="34" t="s">
        <v>1738</v>
      </c>
      <c r="U59" s="151"/>
      <c r="V59" s="151"/>
      <c r="W59" s="151"/>
      <c r="X59" s="151"/>
      <c r="Y59" s="151"/>
      <c r="Z59" s="152"/>
      <c r="AA59" s="152"/>
      <c r="AB59" s="152"/>
      <c r="AC59" s="151"/>
      <c r="AD59" s="151">
        <f t="shared" si="0"/>
        <v>78493085</v>
      </c>
      <c r="AE59" s="36" t="s">
        <v>1706</v>
      </c>
      <c r="AF59" s="36"/>
      <c r="AG59" s="36"/>
      <c r="AH59" s="4"/>
    </row>
    <row r="60" spans="1:34" ht="15.75" customHeight="1">
      <c r="A60" s="32" t="s">
        <v>2061</v>
      </c>
      <c r="B60" s="32" t="s">
        <v>1734</v>
      </c>
      <c r="C60" s="32" t="s">
        <v>1713</v>
      </c>
      <c r="D60" s="36" t="s">
        <v>2062</v>
      </c>
      <c r="E60" s="35" t="s">
        <v>2063</v>
      </c>
      <c r="F60" s="36" t="s">
        <v>217</v>
      </c>
      <c r="G60" s="49">
        <v>1033694586</v>
      </c>
      <c r="H60" s="47"/>
      <c r="I60" s="49"/>
      <c r="J60" s="49"/>
      <c r="K60" s="49"/>
      <c r="L60" s="35" t="s">
        <v>1979</v>
      </c>
      <c r="M60" s="149">
        <v>42807</v>
      </c>
      <c r="N60" s="150">
        <v>42809</v>
      </c>
      <c r="O60" s="150">
        <v>42845</v>
      </c>
      <c r="P60" s="49">
        <v>285</v>
      </c>
      <c r="Q60" s="55">
        <v>44853176</v>
      </c>
      <c r="R60" s="35" t="s">
        <v>1894</v>
      </c>
      <c r="S60" s="65">
        <v>1536</v>
      </c>
      <c r="T60" s="34" t="s">
        <v>1895</v>
      </c>
      <c r="U60" s="151"/>
      <c r="V60" s="151"/>
      <c r="W60" s="151"/>
      <c r="X60" s="151"/>
      <c r="Y60" s="151"/>
      <c r="Z60" s="152"/>
      <c r="AA60" s="152"/>
      <c r="AB60" s="152"/>
      <c r="AC60" s="151"/>
      <c r="AD60" s="151">
        <f t="shared" si="0"/>
        <v>44853176</v>
      </c>
      <c r="AE60" s="34" t="s">
        <v>1706</v>
      </c>
      <c r="AF60" s="36"/>
      <c r="AG60" s="36"/>
      <c r="AH60" s="4"/>
    </row>
    <row r="61" spans="1:34" ht="15.75" customHeight="1">
      <c r="A61" s="32" t="s">
        <v>2068</v>
      </c>
      <c r="B61" s="32" t="s">
        <v>1734</v>
      </c>
      <c r="C61" s="32" t="s">
        <v>1713</v>
      </c>
      <c r="D61" s="36" t="s">
        <v>2069</v>
      </c>
      <c r="E61" s="35" t="s">
        <v>1647</v>
      </c>
      <c r="F61" s="36" t="s">
        <v>217</v>
      </c>
      <c r="G61" s="49">
        <v>79328471</v>
      </c>
      <c r="H61" s="47"/>
      <c r="I61" s="49"/>
      <c r="J61" s="49"/>
      <c r="K61" s="49"/>
      <c r="L61" s="35" t="s">
        <v>2003</v>
      </c>
      <c r="M61" s="149">
        <v>42808</v>
      </c>
      <c r="N61" s="150">
        <v>42808</v>
      </c>
      <c r="O61" s="150">
        <v>43097</v>
      </c>
      <c r="P61" s="49">
        <v>285</v>
      </c>
      <c r="Q61" s="55">
        <v>49058180</v>
      </c>
      <c r="R61" s="35" t="s">
        <v>173</v>
      </c>
      <c r="S61" s="65">
        <v>1549</v>
      </c>
      <c r="T61" s="34" t="s">
        <v>1738</v>
      </c>
      <c r="U61" s="151"/>
      <c r="V61" s="151"/>
      <c r="W61" s="151"/>
      <c r="X61" s="151"/>
      <c r="Y61" s="151"/>
      <c r="Z61" s="152"/>
      <c r="AA61" s="152"/>
      <c r="AB61" s="152"/>
      <c r="AC61" s="151"/>
      <c r="AD61" s="151">
        <f t="shared" si="0"/>
        <v>49058180</v>
      </c>
      <c r="AE61" s="36" t="s">
        <v>1706</v>
      </c>
      <c r="AF61" s="36"/>
      <c r="AG61" s="36"/>
      <c r="AH61" s="4"/>
    </row>
    <row r="62" spans="1:34" ht="15.75" customHeight="1">
      <c r="A62" s="32" t="s">
        <v>2071</v>
      </c>
      <c r="B62" s="32" t="s">
        <v>1734</v>
      </c>
      <c r="C62" s="32" t="s">
        <v>1713</v>
      </c>
      <c r="D62" s="36" t="s">
        <v>2072</v>
      </c>
      <c r="E62" s="35" t="s">
        <v>744</v>
      </c>
      <c r="F62" s="36" t="s">
        <v>217</v>
      </c>
      <c r="G62" s="49">
        <v>1026277883</v>
      </c>
      <c r="H62" s="47"/>
      <c r="I62" s="49"/>
      <c r="J62" s="49"/>
      <c r="K62" s="49"/>
      <c r="L62" s="35" t="s">
        <v>2073</v>
      </c>
      <c r="M62" s="149">
        <v>42808</v>
      </c>
      <c r="N62" s="150">
        <v>42809</v>
      </c>
      <c r="O62" s="150">
        <v>43098</v>
      </c>
      <c r="P62" s="49">
        <v>285</v>
      </c>
      <c r="Q62" s="55">
        <v>27332412</v>
      </c>
      <c r="R62" s="35" t="s">
        <v>1894</v>
      </c>
      <c r="S62" s="65">
        <v>1536</v>
      </c>
      <c r="T62" s="34" t="s">
        <v>1895</v>
      </c>
      <c r="U62" s="151"/>
      <c r="V62" s="151"/>
      <c r="W62" s="151"/>
      <c r="X62" s="151"/>
      <c r="Y62" s="151"/>
      <c r="Z62" s="152"/>
      <c r="AA62" s="152"/>
      <c r="AB62" s="152"/>
      <c r="AC62" s="151"/>
      <c r="AD62" s="151">
        <f t="shared" si="0"/>
        <v>27332412</v>
      </c>
      <c r="AE62" s="36" t="s">
        <v>1706</v>
      </c>
      <c r="AF62" s="36"/>
      <c r="AG62" s="36"/>
      <c r="AH62" s="4"/>
    </row>
    <row r="63" spans="1:34" ht="15.75" customHeight="1">
      <c r="A63" s="32" t="s">
        <v>2075</v>
      </c>
      <c r="B63" s="32" t="s">
        <v>1734</v>
      </c>
      <c r="C63" s="32" t="s">
        <v>1713</v>
      </c>
      <c r="D63" s="36" t="s">
        <v>2076</v>
      </c>
      <c r="E63" s="35" t="s">
        <v>605</v>
      </c>
      <c r="F63" s="36" t="s">
        <v>217</v>
      </c>
      <c r="G63" s="49">
        <v>52409679</v>
      </c>
      <c r="H63" s="47"/>
      <c r="I63" s="49"/>
      <c r="J63" s="49"/>
      <c r="K63" s="49"/>
      <c r="L63" s="35" t="s">
        <v>1979</v>
      </c>
      <c r="M63" s="149">
        <v>42808</v>
      </c>
      <c r="N63" s="150">
        <v>42809</v>
      </c>
      <c r="O63" s="150">
        <v>43098</v>
      </c>
      <c r="P63" s="49">
        <v>285</v>
      </c>
      <c r="Q63" s="55">
        <v>44853176</v>
      </c>
      <c r="R63" s="35" t="s">
        <v>1894</v>
      </c>
      <c r="S63" s="65">
        <v>1536</v>
      </c>
      <c r="T63" s="34" t="s">
        <v>1895</v>
      </c>
      <c r="U63" s="151"/>
      <c r="V63" s="151"/>
      <c r="W63" s="151"/>
      <c r="X63" s="151"/>
      <c r="Y63" s="151"/>
      <c r="Z63" s="152"/>
      <c r="AA63" s="152"/>
      <c r="AB63" s="152"/>
      <c r="AC63" s="151"/>
      <c r="AD63" s="151">
        <f t="shared" si="0"/>
        <v>44853176</v>
      </c>
      <c r="AE63" s="36" t="s">
        <v>1706</v>
      </c>
      <c r="AF63" s="36"/>
      <c r="AG63" s="36"/>
      <c r="AH63" s="4"/>
    </row>
    <row r="64" spans="1:34" ht="15.75" customHeight="1">
      <c r="A64" s="32" t="s">
        <v>2081</v>
      </c>
      <c r="B64" s="32" t="s">
        <v>1734</v>
      </c>
      <c r="C64" s="32" t="s">
        <v>1713</v>
      </c>
      <c r="D64" s="36" t="s">
        <v>2082</v>
      </c>
      <c r="E64" s="35" t="s">
        <v>1836</v>
      </c>
      <c r="F64" s="36" t="s">
        <v>217</v>
      </c>
      <c r="G64" s="49">
        <v>86040254</v>
      </c>
      <c r="H64" s="47"/>
      <c r="I64" s="49"/>
      <c r="J64" s="49"/>
      <c r="K64" s="49"/>
      <c r="L64" s="35" t="s">
        <v>2083</v>
      </c>
      <c r="M64" s="149">
        <v>42808</v>
      </c>
      <c r="N64" s="150">
        <v>42808</v>
      </c>
      <c r="O64" s="150">
        <v>43100</v>
      </c>
      <c r="P64" s="49">
        <v>285</v>
      </c>
      <c r="Q64" s="55">
        <v>20324100</v>
      </c>
      <c r="R64" s="35" t="s">
        <v>173</v>
      </c>
      <c r="S64" s="65">
        <v>1549</v>
      </c>
      <c r="T64" s="34" t="s">
        <v>1738</v>
      </c>
      <c r="U64" s="151"/>
      <c r="V64" s="151"/>
      <c r="W64" s="151"/>
      <c r="X64" s="151"/>
      <c r="Y64" s="151"/>
      <c r="Z64" s="152"/>
      <c r="AA64" s="152"/>
      <c r="AB64" s="152"/>
      <c r="AC64" s="151"/>
      <c r="AD64" s="151">
        <f t="shared" si="0"/>
        <v>20324100</v>
      </c>
      <c r="AE64" s="36" t="s">
        <v>1706</v>
      </c>
      <c r="AF64" s="36"/>
      <c r="AG64" s="36"/>
      <c r="AH64" s="4"/>
    </row>
    <row r="65" spans="1:34" ht="15.75" customHeight="1">
      <c r="A65" s="32" t="s">
        <v>2090</v>
      </c>
      <c r="B65" s="32" t="s">
        <v>1734</v>
      </c>
      <c r="C65" s="32" t="s">
        <v>1713</v>
      </c>
      <c r="D65" s="36" t="s">
        <v>2091</v>
      </c>
      <c r="E65" s="35" t="s">
        <v>2092</v>
      </c>
      <c r="F65" s="36" t="s">
        <v>217</v>
      </c>
      <c r="G65" s="49">
        <v>19314348</v>
      </c>
      <c r="H65" s="47"/>
      <c r="I65" s="49"/>
      <c r="J65" s="49"/>
      <c r="K65" s="49"/>
      <c r="L65" s="35" t="s">
        <v>2093</v>
      </c>
      <c r="M65" s="149">
        <v>42808</v>
      </c>
      <c r="N65" s="150">
        <v>42808</v>
      </c>
      <c r="O65" s="150">
        <v>43093</v>
      </c>
      <c r="P65" s="49">
        <v>285</v>
      </c>
      <c r="Q65" s="55">
        <v>49058180</v>
      </c>
      <c r="R65" s="35" t="s">
        <v>173</v>
      </c>
      <c r="S65" s="65">
        <v>1549</v>
      </c>
      <c r="T65" s="34" t="s">
        <v>1738</v>
      </c>
      <c r="U65" s="151"/>
      <c r="V65" s="151"/>
      <c r="W65" s="151"/>
      <c r="X65" s="151"/>
      <c r="Y65" s="151"/>
      <c r="Z65" s="152"/>
      <c r="AA65" s="152"/>
      <c r="AB65" s="152"/>
      <c r="AC65" s="151"/>
      <c r="AD65" s="151">
        <f t="shared" si="0"/>
        <v>49058180</v>
      </c>
      <c r="AE65" s="36" t="s">
        <v>1706</v>
      </c>
      <c r="AF65" s="36"/>
      <c r="AG65" s="36"/>
      <c r="AH65" s="4"/>
    </row>
    <row r="66" spans="1:34" ht="15.75" customHeight="1">
      <c r="A66" s="32" t="s">
        <v>2095</v>
      </c>
      <c r="B66" s="32" t="s">
        <v>1734</v>
      </c>
      <c r="C66" s="32" t="s">
        <v>1713</v>
      </c>
      <c r="D66" s="36" t="s">
        <v>2096</v>
      </c>
      <c r="E66" s="35" t="s">
        <v>2097</v>
      </c>
      <c r="F66" s="36" t="s">
        <v>217</v>
      </c>
      <c r="G66" s="49">
        <v>81715633</v>
      </c>
      <c r="H66" s="47"/>
      <c r="I66" s="49"/>
      <c r="J66" s="49"/>
      <c r="K66" s="49"/>
      <c r="L66" s="35" t="s">
        <v>2083</v>
      </c>
      <c r="M66" s="149">
        <v>42809</v>
      </c>
      <c r="N66" s="150">
        <v>42810</v>
      </c>
      <c r="O66" s="150">
        <v>43099</v>
      </c>
      <c r="P66" s="49">
        <v>285</v>
      </c>
      <c r="Q66" s="55">
        <v>20324100</v>
      </c>
      <c r="R66" s="35" t="s">
        <v>173</v>
      </c>
      <c r="S66" s="65">
        <v>1549</v>
      </c>
      <c r="T66" s="34" t="s">
        <v>1738</v>
      </c>
      <c r="U66" s="151"/>
      <c r="V66" s="151"/>
      <c r="W66" s="151"/>
      <c r="X66" s="151"/>
      <c r="Y66" s="151"/>
      <c r="Z66" s="152"/>
      <c r="AA66" s="152"/>
      <c r="AB66" s="152"/>
      <c r="AC66" s="151"/>
      <c r="AD66" s="151">
        <f t="shared" si="0"/>
        <v>20324100</v>
      </c>
      <c r="AE66" s="36" t="s">
        <v>1706</v>
      </c>
      <c r="AF66" s="36"/>
      <c r="AG66" s="36"/>
      <c r="AH66" s="4"/>
    </row>
    <row r="67" spans="1:34" ht="15.75" customHeight="1">
      <c r="A67" s="32" t="s">
        <v>2099</v>
      </c>
      <c r="B67" s="32" t="s">
        <v>1734</v>
      </c>
      <c r="C67" s="32" t="s">
        <v>1713</v>
      </c>
      <c r="D67" s="36" t="s">
        <v>2100</v>
      </c>
      <c r="E67" s="35" t="s">
        <v>2101</v>
      </c>
      <c r="F67" s="36" t="s">
        <v>217</v>
      </c>
      <c r="G67" s="49">
        <v>51575795</v>
      </c>
      <c r="H67" s="47"/>
      <c r="I67" s="49"/>
      <c r="J67" s="49"/>
      <c r="K67" s="49"/>
      <c r="L67" s="35" t="s">
        <v>2103</v>
      </c>
      <c r="M67" s="149">
        <v>42808</v>
      </c>
      <c r="N67" s="150">
        <v>42809</v>
      </c>
      <c r="O67" s="150">
        <v>43098</v>
      </c>
      <c r="P67" s="49">
        <v>285</v>
      </c>
      <c r="Q67" s="55">
        <v>20324100</v>
      </c>
      <c r="R67" s="35" t="s">
        <v>173</v>
      </c>
      <c r="S67" s="65">
        <v>1549</v>
      </c>
      <c r="T67" s="34" t="s">
        <v>1738</v>
      </c>
      <c r="U67" s="151"/>
      <c r="V67" s="151"/>
      <c r="W67" s="151"/>
      <c r="X67" s="151"/>
      <c r="Y67" s="151"/>
      <c r="Z67" s="152"/>
      <c r="AA67" s="152"/>
      <c r="AB67" s="152"/>
      <c r="AC67" s="151"/>
      <c r="AD67" s="151">
        <f t="shared" si="0"/>
        <v>20324100</v>
      </c>
      <c r="AE67" s="36" t="s">
        <v>1706</v>
      </c>
      <c r="AF67" s="36"/>
      <c r="AG67" s="36"/>
      <c r="AH67" s="4"/>
    </row>
    <row r="68" spans="1:34" ht="15.75" customHeight="1">
      <c r="A68" s="32" t="s">
        <v>2108</v>
      </c>
      <c r="B68" s="32" t="s">
        <v>1734</v>
      </c>
      <c r="C68" s="32" t="s">
        <v>1713</v>
      </c>
      <c r="D68" s="36" t="s">
        <v>2109</v>
      </c>
      <c r="E68" s="35" t="s">
        <v>2110</v>
      </c>
      <c r="F68" s="36" t="s">
        <v>217</v>
      </c>
      <c r="G68" s="49">
        <v>91283256</v>
      </c>
      <c r="H68" s="47"/>
      <c r="I68" s="49"/>
      <c r="J68" s="49"/>
      <c r="K68" s="49"/>
      <c r="L68" s="35" t="s">
        <v>1882</v>
      </c>
      <c r="M68" s="149">
        <v>42809</v>
      </c>
      <c r="N68" s="150">
        <v>42809</v>
      </c>
      <c r="O68" s="150">
        <v>43098</v>
      </c>
      <c r="P68" s="49">
        <v>285</v>
      </c>
      <c r="Q68" s="55">
        <v>49058180</v>
      </c>
      <c r="R68" s="35" t="s">
        <v>173</v>
      </c>
      <c r="S68" s="65">
        <v>1549</v>
      </c>
      <c r="T68" s="34" t="s">
        <v>1738</v>
      </c>
      <c r="U68" s="151"/>
      <c r="V68" s="151"/>
      <c r="W68" s="151"/>
      <c r="X68" s="151"/>
      <c r="Y68" s="151"/>
      <c r="Z68" s="152"/>
      <c r="AA68" s="152"/>
      <c r="AB68" s="152"/>
      <c r="AC68" s="151"/>
      <c r="AD68" s="151">
        <f t="shared" si="0"/>
        <v>49058180</v>
      </c>
      <c r="AE68" s="36" t="s">
        <v>1706</v>
      </c>
      <c r="AF68" s="36"/>
      <c r="AG68" s="36"/>
      <c r="AH68" s="4"/>
    </row>
    <row r="69" spans="1:34" ht="15.75" customHeight="1">
      <c r="A69" s="32" t="s">
        <v>2114</v>
      </c>
      <c r="B69" s="32" t="s">
        <v>1734</v>
      </c>
      <c r="C69" s="32" t="s">
        <v>1713</v>
      </c>
      <c r="D69" s="36" t="s">
        <v>2116</v>
      </c>
      <c r="E69" s="35" t="s">
        <v>2118</v>
      </c>
      <c r="F69" s="36" t="s">
        <v>217</v>
      </c>
      <c r="G69" s="49">
        <v>80215753</v>
      </c>
      <c r="H69" s="47"/>
      <c r="I69" s="49"/>
      <c r="J69" s="49"/>
      <c r="K69" s="49"/>
      <c r="L69" s="35" t="s">
        <v>1882</v>
      </c>
      <c r="M69" s="149">
        <v>42809</v>
      </c>
      <c r="N69" s="150">
        <v>42810</v>
      </c>
      <c r="O69" s="150">
        <v>43099</v>
      </c>
      <c r="P69" s="49">
        <v>285</v>
      </c>
      <c r="Q69" s="55">
        <v>49058180</v>
      </c>
      <c r="R69" s="35" t="s">
        <v>173</v>
      </c>
      <c r="S69" s="65">
        <v>1549</v>
      </c>
      <c r="T69" s="34" t="s">
        <v>1738</v>
      </c>
      <c r="U69" s="151"/>
      <c r="V69" s="151"/>
      <c r="W69" s="151"/>
      <c r="X69" s="151"/>
      <c r="Y69" s="151"/>
      <c r="Z69" s="152"/>
      <c r="AA69" s="152"/>
      <c r="AB69" s="152"/>
      <c r="AC69" s="151"/>
      <c r="AD69" s="151">
        <f t="shared" si="0"/>
        <v>49058180</v>
      </c>
      <c r="AE69" s="36" t="s">
        <v>1706</v>
      </c>
      <c r="AF69" s="36"/>
      <c r="AG69" s="36"/>
      <c r="AH69" s="4"/>
    </row>
    <row r="70" spans="1:34" ht="15.75" customHeight="1">
      <c r="A70" s="32" t="s">
        <v>2120</v>
      </c>
      <c r="B70" s="32" t="s">
        <v>1734</v>
      </c>
      <c r="C70" s="32" t="s">
        <v>1713</v>
      </c>
      <c r="D70" s="36" t="s">
        <v>2121</v>
      </c>
      <c r="E70" s="35" t="s">
        <v>172</v>
      </c>
      <c r="F70" s="36" t="s">
        <v>217</v>
      </c>
      <c r="G70" s="49">
        <v>1018453055</v>
      </c>
      <c r="H70" s="47"/>
      <c r="I70" s="49"/>
      <c r="J70" s="49"/>
      <c r="K70" s="49"/>
      <c r="L70" s="35" t="s">
        <v>1979</v>
      </c>
      <c r="M70" s="149">
        <v>42809</v>
      </c>
      <c r="N70" s="150">
        <v>42810</v>
      </c>
      <c r="O70" s="150">
        <v>43099</v>
      </c>
      <c r="P70" s="49">
        <v>285</v>
      </c>
      <c r="Q70" s="55">
        <v>44853176</v>
      </c>
      <c r="R70" s="35" t="s">
        <v>1894</v>
      </c>
      <c r="S70" s="65">
        <v>1536</v>
      </c>
      <c r="T70" s="34" t="s">
        <v>1895</v>
      </c>
      <c r="U70" s="151"/>
      <c r="V70" s="151"/>
      <c r="W70" s="151"/>
      <c r="X70" s="151"/>
      <c r="Y70" s="151"/>
      <c r="Z70" s="152"/>
      <c r="AA70" s="152"/>
      <c r="AB70" s="152"/>
      <c r="AC70" s="151"/>
      <c r="AD70" s="151">
        <f t="shared" si="0"/>
        <v>44853176</v>
      </c>
      <c r="AE70" s="36" t="s">
        <v>1706</v>
      </c>
      <c r="AF70" s="36"/>
      <c r="AG70" s="36"/>
      <c r="AH70" s="4"/>
    </row>
    <row r="71" spans="1:34" ht="15.75" customHeight="1">
      <c r="A71" s="32" t="s">
        <v>2134</v>
      </c>
      <c r="B71" s="32" t="s">
        <v>1734</v>
      </c>
      <c r="C71" s="32" t="s">
        <v>1713</v>
      </c>
      <c r="D71" s="36" t="s">
        <v>2137</v>
      </c>
      <c r="E71" s="35" t="s">
        <v>156</v>
      </c>
      <c r="F71" s="36" t="s">
        <v>217</v>
      </c>
      <c r="G71" s="49">
        <v>79380897</v>
      </c>
      <c r="H71" s="47"/>
      <c r="I71" s="49"/>
      <c r="J71" s="49"/>
      <c r="K71" s="49"/>
      <c r="L71" s="35" t="s">
        <v>2139</v>
      </c>
      <c r="M71" s="149">
        <v>42809</v>
      </c>
      <c r="N71" s="150">
        <v>42809</v>
      </c>
      <c r="O71" s="150">
        <v>43098</v>
      </c>
      <c r="P71" s="49">
        <v>285</v>
      </c>
      <c r="Q71" s="55">
        <v>73587275</v>
      </c>
      <c r="R71" s="35" t="s">
        <v>173</v>
      </c>
      <c r="S71" s="65">
        <v>1549</v>
      </c>
      <c r="T71" s="34" t="s">
        <v>1738</v>
      </c>
      <c r="U71" s="151"/>
      <c r="V71" s="151"/>
      <c r="W71" s="151"/>
      <c r="X71" s="151"/>
      <c r="Y71" s="151"/>
      <c r="Z71" s="152"/>
      <c r="AA71" s="152"/>
      <c r="AB71" s="152"/>
      <c r="AC71" s="151"/>
      <c r="AD71" s="151">
        <f t="shared" si="0"/>
        <v>73587275</v>
      </c>
      <c r="AE71" s="36" t="s">
        <v>1706</v>
      </c>
      <c r="AF71" s="36"/>
      <c r="AG71" s="36"/>
      <c r="AH71" s="4"/>
    </row>
    <row r="72" spans="1:34" ht="15.75" customHeight="1">
      <c r="A72" s="32" t="s">
        <v>2140</v>
      </c>
      <c r="B72" s="32" t="s">
        <v>1734</v>
      </c>
      <c r="C72" s="32" t="s">
        <v>1713</v>
      </c>
      <c r="D72" s="36" t="s">
        <v>2141</v>
      </c>
      <c r="E72" s="35" t="s">
        <v>2142</v>
      </c>
      <c r="F72" s="36" t="s">
        <v>217</v>
      </c>
      <c r="G72" s="49">
        <v>79406353</v>
      </c>
      <c r="H72" s="47"/>
      <c r="I72" s="49"/>
      <c r="J72" s="49"/>
      <c r="K72" s="49"/>
      <c r="L72" s="35" t="s">
        <v>2003</v>
      </c>
      <c r="M72" s="149">
        <v>42809</v>
      </c>
      <c r="N72" s="150">
        <v>42809</v>
      </c>
      <c r="O72" s="150">
        <v>43100</v>
      </c>
      <c r="P72" s="49">
        <v>285</v>
      </c>
      <c r="Q72" s="55">
        <v>49058180</v>
      </c>
      <c r="R72" s="35" t="s">
        <v>173</v>
      </c>
      <c r="S72" s="65">
        <v>1549</v>
      </c>
      <c r="T72" s="34" t="s">
        <v>1738</v>
      </c>
      <c r="U72" s="151"/>
      <c r="V72" s="151"/>
      <c r="W72" s="151"/>
      <c r="X72" s="151"/>
      <c r="Y72" s="151"/>
      <c r="Z72" s="152"/>
      <c r="AA72" s="152"/>
      <c r="AB72" s="152"/>
      <c r="AC72" s="151"/>
      <c r="AD72" s="151">
        <f t="shared" si="0"/>
        <v>49058180</v>
      </c>
      <c r="AE72" s="36" t="s">
        <v>1706</v>
      </c>
      <c r="AF72" s="36"/>
      <c r="AG72" s="36"/>
      <c r="AH72" s="4"/>
    </row>
    <row r="73" spans="1:34" ht="15.75" customHeight="1">
      <c r="A73" s="32" t="s">
        <v>2146</v>
      </c>
      <c r="B73" s="32" t="s">
        <v>1734</v>
      </c>
      <c r="C73" s="32" t="s">
        <v>1713</v>
      </c>
      <c r="D73" s="36" t="s">
        <v>2147</v>
      </c>
      <c r="E73" s="35" t="s">
        <v>2148</v>
      </c>
      <c r="F73" s="36" t="s">
        <v>217</v>
      </c>
      <c r="G73" s="49">
        <v>19108972</v>
      </c>
      <c r="H73" s="47"/>
      <c r="I73" s="49"/>
      <c r="J73" s="49"/>
      <c r="K73" s="49"/>
      <c r="L73" s="35" t="s">
        <v>2149</v>
      </c>
      <c r="M73" s="149">
        <v>42810</v>
      </c>
      <c r="N73" s="150">
        <v>42809</v>
      </c>
      <c r="O73" s="150">
        <v>43099</v>
      </c>
      <c r="P73" s="49">
        <v>285</v>
      </c>
      <c r="Q73" s="55">
        <v>73587275</v>
      </c>
      <c r="R73" s="35" t="s">
        <v>173</v>
      </c>
      <c r="S73" s="65">
        <v>1549</v>
      </c>
      <c r="T73" s="34" t="s">
        <v>1738</v>
      </c>
      <c r="U73" s="151"/>
      <c r="V73" s="151"/>
      <c r="W73" s="151"/>
      <c r="X73" s="151"/>
      <c r="Y73" s="151"/>
      <c r="Z73" s="152"/>
      <c r="AA73" s="152"/>
      <c r="AB73" s="152"/>
      <c r="AC73" s="151"/>
      <c r="AD73" s="151">
        <f t="shared" si="0"/>
        <v>73587275</v>
      </c>
      <c r="AE73" s="36" t="s">
        <v>1706</v>
      </c>
      <c r="AF73" s="36"/>
      <c r="AG73" s="36"/>
      <c r="AH73" s="4"/>
    </row>
    <row r="74" spans="1:34" ht="15.75" customHeight="1">
      <c r="A74" s="32" t="s">
        <v>2151</v>
      </c>
      <c r="B74" s="32" t="s">
        <v>1734</v>
      </c>
      <c r="C74" s="32" t="s">
        <v>1713</v>
      </c>
      <c r="D74" s="36" t="s">
        <v>2153</v>
      </c>
      <c r="E74" s="35" t="s">
        <v>2154</v>
      </c>
      <c r="F74" s="36" t="s">
        <v>217</v>
      </c>
      <c r="G74" s="49">
        <v>79717414</v>
      </c>
      <c r="H74" s="47"/>
      <c r="I74" s="49"/>
      <c r="J74" s="49"/>
      <c r="K74" s="49"/>
      <c r="L74" s="35" t="s">
        <v>2155</v>
      </c>
      <c r="M74" s="149">
        <v>42810</v>
      </c>
      <c r="N74" s="150">
        <v>42796</v>
      </c>
      <c r="O74" s="150">
        <v>43100</v>
      </c>
      <c r="P74" s="49">
        <v>285</v>
      </c>
      <c r="Q74" s="55">
        <v>73587275</v>
      </c>
      <c r="R74" s="35" t="s">
        <v>173</v>
      </c>
      <c r="S74" s="65">
        <v>1549</v>
      </c>
      <c r="T74" s="34" t="s">
        <v>1738</v>
      </c>
      <c r="U74" s="151"/>
      <c r="V74" s="151"/>
      <c r="W74" s="151"/>
      <c r="X74" s="151"/>
      <c r="Y74" s="151"/>
      <c r="Z74" s="152"/>
      <c r="AA74" s="152"/>
      <c r="AB74" s="152"/>
      <c r="AC74" s="151"/>
      <c r="AD74" s="151">
        <f t="shared" si="0"/>
        <v>73587275</v>
      </c>
      <c r="AE74" s="36" t="s">
        <v>1706</v>
      </c>
      <c r="AF74" s="36"/>
      <c r="AG74" s="36"/>
      <c r="AH74" s="4"/>
    </row>
    <row r="75" spans="1:34" ht="15.75" customHeight="1">
      <c r="A75" s="32" t="s">
        <v>2159</v>
      </c>
      <c r="B75" s="32" t="s">
        <v>1734</v>
      </c>
      <c r="C75" s="32" t="s">
        <v>1713</v>
      </c>
      <c r="D75" s="36" t="s">
        <v>2161</v>
      </c>
      <c r="E75" s="35" t="s">
        <v>2162</v>
      </c>
      <c r="F75" s="36" t="s">
        <v>217</v>
      </c>
      <c r="G75" s="49">
        <v>52145480</v>
      </c>
      <c r="H75" s="47"/>
      <c r="I75" s="49"/>
      <c r="J75" s="49"/>
      <c r="K75" s="49"/>
      <c r="L75" s="35" t="s">
        <v>1979</v>
      </c>
      <c r="M75" s="149">
        <v>42810</v>
      </c>
      <c r="N75" s="150">
        <v>42810</v>
      </c>
      <c r="O75" s="150">
        <v>43099</v>
      </c>
      <c r="P75" s="49">
        <v>285</v>
      </c>
      <c r="Q75" s="55">
        <v>44853176</v>
      </c>
      <c r="R75" s="35" t="s">
        <v>1894</v>
      </c>
      <c r="S75" s="65">
        <v>1536</v>
      </c>
      <c r="T75" s="34" t="s">
        <v>1895</v>
      </c>
      <c r="U75" s="151"/>
      <c r="V75" s="151"/>
      <c r="W75" s="151"/>
      <c r="X75" s="151"/>
      <c r="Y75" s="151"/>
      <c r="Z75" s="152"/>
      <c r="AA75" s="152"/>
      <c r="AB75" s="152"/>
      <c r="AC75" s="151"/>
      <c r="AD75" s="151">
        <f t="shared" si="0"/>
        <v>44853176</v>
      </c>
      <c r="AE75" s="36" t="s">
        <v>1706</v>
      </c>
      <c r="AF75" s="36"/>
      <c r="AG75" s="36"/>
      <c r="AH75" s="4"/>
    </row>
    <row r="76" spans="1:34" ht="15.75" customHeight="1">
      <c r="A76" s="32" t="s">
        <v>2164</v>
      </c>
      <c r="B76" s="32" t="s">
        <v>1734</v>
      </c>
      <c r="C76" s="32" t="s">
        <v>1713</v>
      </c>
      <c r="D76" s="36" t="s">
        <v>2165</v>
      </c>
      <c r="E76" s="35" t="s">
        <v>2166</v>
      </c>
      <c r="F76" s="36" t="s">
        <v>217</v>
      </c>
      <c r="G76" s="49">
        <v>79634967</v>
      </c>
      <c r="H76" s="47"/>
      <c r="I76" s="49"/>
      <c r="J76" s="49"/>
      <c r="K76" s="49"/>
      <c r="L76" s="35" t="s">
        <v>1951</v>
      </c>
      <c r="M76" s="149">
        <v>42810</v>
      </c>
      <c r="N76" s="150">
        <v>42810</v>
      </c>
      <c r="O76" s="150">
        <v>43099</v>
      </c>
      <c r="P76" s="49">
        <v>285</v>
      </c>
      <c r="Q76" s="55">
        <v>49058180</v>
      </c>
      <c r="R76" s="35" t="s">
        <v>173</v>
      </c>
      <c r="S76" s="65">
        <v>1549</v>
      </c>
      <c r="T76" s="34" t="s">
        <v>1738</v>
      </c>
      <c r="U76" s="151"/>
      <c r="V76" s="151"/>
      <c r="W76" s="151"/>
      <c r="X76" s="151"/>
      <c r="Y76" s="151"/>
      <c r="Z76" s="152"/>
      <c r="AA76" s="152"/>
      <c r="AB76" s="152"/>
      <c r="AC76" s="151"/>
      <c r="AD76" s="151">
        <f t="shared" si="0"/>
        <v>49058180</v>
      </c>
      <c r="AE76" s="36" t="s">
        <v>1706</v>
      </c>
      <c r="AF76" s="36"/>
      <c r="AG76" s="36"/>
      <c r="AH76" s="4"/>
    </row>
    <row r="77" spans="1:34" ht="15.75" customHeight="1">
      <c r="A77" s="32" t="s">
        <v>2167</v>
      </c>
      <c r="B77" s="32" t="s">
        <v>1734</v>
      </c>
      <c r="C77" s="32" t="s">
        <v>1713</v>
      </c>
      <c r="D77" s="36" t="s">
        <v>2169</v>
      </c>
      <c r="E77" s="35" t="s">
        <v>2170</v>
      </c>
      <c r="F77" s="36" t="s">
        <v>217</v>
      </c>
      <c r="G77" s="49">
        <v>79807118</v>
      </c>
      <c r="H77" s="47"/>
      <c r="I77" s="49"/>
      <c r="J77" s="49"/>
      <c r="K77" s="49"/>
      <c r="L77" s="35" t="s">
        <v>2171</v>
      </c>
      <c r="M77" s="149">
        <v>42810</v>
      </c>
      <c r="N77" s="150">
        <v>42810</v>
      </c>
      <c r="O77" s="150">
        <v>43100</v>
      </c>
      <c r="P77" s="49">
        <v>285</v>
      </c>
      <c r="Q77" s="55">
        <v>49759014</v>
      </c>
      <c r="R77" s="35" t="s">
        <v>2088</v>
      </c>
      <c r="S77" s="65">
        <v>1543</v>
      </c>
      <c r="T77" s="34" t="s">
        <v>2172</v>
      </c>
      <c r="U77" s="151"/>
      <c r="V77" s="151"/>
      <c r="W77" s="151"/>
      <c r="X77" s="151"/>
      <c r="Y77" s="151"/>
      <c r="Z77" s="152"/>
      <c r="AA77" s="152"/>
      <c r="AB77" s="152"/>
      <c r="AC77" s="151"/>
      <c r="AD77" s="151">
        <f t="shared" si="0"/>
        <v>49759014</v>
      </c>
      <c r="AE77" s="36" t="s">
        <v>1706</v>
      </c>
      <c r="AF77" s="36"/>
      <c r="AG77" s="36"/>
      <c r="AH77" s="4"/>
    </row>
    <row r="78" spans="1:34" ht="15.75" customHeight="1">
      <c r="A78" s="32" t="s">
        <v>2176</v>
      </c>
      <c r="B78" s="32" t="s">
        <v>1734</v>
      </c>
      <c r="C78" s="32" t="s">
        <v>1713</v>
      </c>
      <c r="D78" s="36" t="s">
        <v>2177</v>
      </c>
      <c r="E78" s="35" t="s">
        <v>2178</v>
      </c>
      <c r="F78" s="36" t="s">
        <v>217</v>
      </c>
      <c r="G78" s="49">
        <v>1020797579</v>
      </c>
      <c r="H78" s="47"/>
      <c r="I78" s="49"/>
      <c r="J78" s="49"/>
      <c r="K78" s="49"/>
      <c r="L78" s="35" t="s">
        <v>2179</v>
      </c>
      <c r="M78" s="149">
        <v>42809</v>
      </c>
      <c r="N78" s="150">
        <v>42810</v>
      </c>
      <c r="O78" s="150">
        <v>43099</v>
      </c>
      <c r="P78" s="49">
        <v>285</v>
      </c>
      <c r="Q78" s="55">
        <v>37844884</v>
      </c>
      <c r="R78" s="35" t="s">
        <v>173</v>
      </c>
      <c r="S78" s="65">
        <v>1549</v>
      </c>
      <c r="T78" s="34" t="s">
        <v>1738</v>
      </c>
      <c r="U78" s="151"/>
      <c r="V78" s="151"/>
      <c r="W78" s="151"/>
      <c r="X78" s="151"/>
      <c r="Y78" s="151"/>
      <c r="Z78" s="152"/>
      <c r="AA78" s="152"/>
      <c r="AB78" s="152"/>
      <c r="AC78" s="151"/>
      <c r="AD78" s="151">
        <f t="shared" si="0"/>
        <v>37844884</v>
      </c>
      <c r="AE78" s="36" t="s">
        <v>1706</v>
      </c>
      <c r="AF78" s="36"/>
      <c r="AG78" s="36"/>
      <c r="AH78" s="4"/>
    </row>
    <row r="79" spans="1:34" ht="15.75" customHeight="1">
      <c r="A79" s="32" t="s">
        <v>2180</v>
      </c>
      <c r="B79" s="32" t="s">
        <v>1734</v>
      </c>
      <c r="C79" s="32" t="s">
        <v>1713</v>
      </c>
      <c r="D79" s="36" t="s">
        <v>2181</v>
      </c>
      <c r="E79" s="35" t="s">
        <v>2182</v>
      </c>
      <c r="F79" s="36" t="s">
        <v>217</v>
      </c>
      <c r="G79" s="49">
        <v>52071884</v>
      </c>
      <c r="H79" s="47"/>
      <c r="I79" s="49"/>
      <c r="J79" s="49"/>
      <c r="K79" s="49"/>
      <c r="L79" s="35" t="s">
        <v>2083</v>
      </c>
      <c r="M79" s="149">
        <v>42810</v>
      </c>
      <c r="N79" s="150">
        <v>42810</v>
      </c>
      <c r="O79" s="150">
        <v>43099</v>
      </c>
      <c r="P79" s="49">
        <v>285</v>
      </c>
      <c r="Q79" s="55">
        <v>20324100</v>
      </c>
      <c r="R79" s="35" t="s">
        <v>173</v>
      </c>
      <c r="S79" s="65">
        <v>1549</v>
      </c>
      <c r="T79" s="34" t="s">
        <v>1738</v>
      </c>
      <c r="U79" s="151"/>
      <c r="V79" s="151"/>
      <c r="W79" s="151"/>
      <c r="X79" s="151"/>
      <c r="Y79" s="151"/>
      <c r="Z79" s="152"/>
      <c r="AA79" s="152"/>
      <c r="AB79" s="152"/>
      <c r="AC79" s="151"/>
      <c r="AD79" s="151">
        <f t="shared" si="0"/>
        <v>20324100</v>
      </c>
      <c r="AE79" s="36" t="s">
        <v>1706</v>
      </c>
      <c r="AF79" s="36"/>
      <c r="AG79" s="36"/>
      <c r="AH79" s="4"/>
    </row>
    <row r="80" spans="1:34" ht="15.75" customHeight="1">
      <c r="A80" s="32" t="s">
        <v>2185</v>
      </c>
      <c r="B80" s="32" t="s">
        <v>1734</v>
      </c>
      <c r="C80" s="32" t="s">
        <v>1713</v>
      </c>
      <c r="D80" s="36" t="s">
        <v>2186</v>
      </c>
      <c r="E80" s="35" t="s">
        <v>765</v>
      </c>
      <c r="F80" s="36" t="s">
        <v>217</v>
      </c>
      <c r="G80" s="49">
        <v>1049618101</v>
      </c>
      <c r="H80" s="47"/>
      <c r="I80" s="49"/>
      <c r="J80" s="49"/>
      <c r="K80" s="49"/>
      <c r="L80" s="35" t="s">
        <v>2187</v>
      </c>
      <c r="M80" s="149">
        <v>42810</v>
      </c>
      <c r="N80" s="150">
        <v>42816</v>
      </c>
      <c r="O80" s="150">
        <v>43105</v>
      </c>
      <c r="P80" s="49">
        <v>285</v>
      </c>
      <c r="Q80" s="55">
        <v>20324100</v>
      </c>
      <c r="R80" s="35" t="s">
        <v>173</v>
      </c>
      <c r="S80" s="65">
        <v>1549</v>
      </c>
      <c r="T80" s="34" t="s">
        <v>1738</v>
      </c>
      <c r="U80" s="151"/>
      <c r="V80" s="151"/>
      <c r="W80" s="151"/>
      <c r="X80" s="151"/>
      <c r="Y80" s="151"/>
      <c r="Z80" s="152"/>
      <c r="AA80" s="152"/>
      <c r="AB80" s="152"/>
      <c r="AC80" s="151"/>
      <c r="AD80" s="151">
        <f t="shared" si="0"/>
        <v>20324100</v>
      </c>
      <c r="AE80" s="36" t="s">
        <v>1706</v>
      </c>
      <c r="AF80" s="36"/>
      <c r="AG80" s="36"/>
      <c r="AH80" s="4"/>
    </row>
    <row r="81" spans="1:34" ht="33" customHeight="1">
      <c r="A81" s="32" t="s">
        <v>2190</v>
      </c>
      <c r="B81" s="32" t="s">
        <v>1734</v>
      </c>
      <c r="C81" s="32" t="s">
        <v>1713</v>
      </c>
      <c r="D81" s="36" t="s">
        <v>2192</v>
      </c>
      <c r="E81" s="35" t="s">
        <v>134</v>
      </c>
      <c r="F81" s="36" t="s">
        <v>217</v>
      </c>
      <c r="G81" s="49">
        <v>1026555099</v>
      </c>
      <c r="H81" s="47"/>
      <c r="I81" s="49"/>
      <c r="J81" s="49"/>
      <c r="K81" s="49"/>
      <c r="L81" s="35" t="s">
        <v>2195</v>
      </c>
      <c r="M81" s="149">
        <v>42810</v>
      </c>
      <c r="N81" s="150">
        <v>42810</v>
      </c>
      <c r="O81" s="150">
        <v>43100</v>
      </c>
      <c r="P81" s="49">
        <v>285</v>
      </c>
      <c r="Q81" s="55">
        <v>49058180</v>
      </c>
      <c r="R81" s="35" t="s">
        <v>173</v>
      </c>
      <c r="S81" s="65">
        <v>1549</v>
      </c>
      <c r="T81" s="34" t="s">
        <v>1738</v>
      </c>
      <c r="U81" s="151"/>
      <c r="V81" s="151"/>
      <c r="W81" s="151"/>
      <c r="X81" s="151"/>
      <c r="Y81" s="151"/>
      <c r="Z81" s="152"/>
      <c r="AA81" s="152"/>
      <c r="AB81" s="152"/>
      <c r="AC81" s="151"/>
      <c r="AD81" s="151">
        <f t="shared" si="0"/>
        <v>49058180</v>
      </c>
      <c r="AE81" s="36" t="s">
        <v>1706</v>
      </c>
      <c r="AF81" s="36"/>
      <c r="AG81" s="36"/>
      <c r="AH81" s="4"/>
    </row>
    <row r="82" spans="1:34" ht="15.75" customHeight="1">
      <c r="A82" s="32" t="s">
        <v>2199</v>
      </c>
      <c r="B82" s="32" t="s">
        <v>1734</v>
      </c>
      <c r="C82" s="32" t="s">
        <v>1713</v>
      </c>
      <c r="D82" s="36" t="s">
        <v>2200</v>
      </c>
      <c r="E82" s="35" t="s">
        <v>1510</v>
      </c>
      <c r="F82" s="36" t="s">
        <v>217</v>
      </c>
      <c r="G82" s="49">
        <v>1052379235</v>
      </c>
      <c r="H82" s="47"/>
      <c r="I82" s="49"/>
      <c r="J82" s="49"/>
      <c r="K82" s="49"/>
      <c r="L82" s="35" t="s">
        <v>2201</v>
      </c>
      <c r="M82" s="149">
        <v>42810</v>
      </c>
      <c r="N82" s="150">
        <v>42810</v>
      </c>
      <c r="O82" s="150">
        <v>43099</v>
      </c>
      <c r="P82" s="49">
        <v>285</v>
      </c>
      <c r="Q82" s="55">
        <v>59570652</v>
      </c>
      <c r="R82" s="35" t="s">
        <v>173</v>
      </c>
      <c r="S82" s="65">
        <v>1549</v>
      </c>
      <c r="T82" s="34" t="s">
        <v>1738</v>
      </c>
      <c r="U82" s="151"/>
      <c r="V82" s="151"/>
      <c r="W82" s="151"/>
      <c r="X82" s="151"/>
      <c r="Y82" s="151"/>
      <c r="Z82" s="152"/>
      <c r="AA82" s="152"/>
      <c r="AB82" s="152"/>
      <c r="AC82" s="151"/>
      <c r="AD82" s="151">
        <f t="shared" si="0"/>
        <v>59570652</v>
      </c>
      <c r="AE82" s="36" t="s">
        <v>1706</v>
      </c>
      <c r="AF82" s="36"/>
      <c r="AG82" s="36"/>
      <c r="AH82" s="4"/>
    </row>
    <row r="83" spans="1:34" ht="15.75" customHeight="1">
      <c r="A83" s="32" t="s">
        <v>2203</v>
      </c>
      <c r="B83" s="32" t="s">
        <v>1734</v>
      </c>
      <c r="C83" s="32" t="s">
        <v>1713</v>
      </c>
      <c r="D83" s="36" t="s">
        <v>2204</v>
      </c>
      <c r="E83" s="35" t="s">
        <v>121</v>
      </c>
      <c r="F83" s="36" t="s">
        <v>217</v>
      </c>
      <c r="G83" s="49">
        <v>1033734844</v>
      </c>
      <c r="H83" s="47"/>
      <c r="I83" s="49"/>
      <c r="J83" s="49"/>
      <c r="K83" s="49"/>
      <c r="L83" s="35" t="s">
        <v>2205</v>
      </c>
      <c r="M83" s="149">
        <v>42810</v>
      </c>
      <c r="N83" s="150">
        <v>42811</v>
      </c>
      <c r="O83" s="150">
        <v>43100</v>
      </c>
      <c r="P83" s="49">
        <v>285</v>
      </c>
      <c r="Q83" s="55">
        <v>44853195</v>
      </c>
      <c r="R83" s="35" t="s">
        <v>173</v>
      </c>
      <c r="S83" s="65">
        <v>1549</v>
      </c>
      <c r="T83" s="34" t="s">
        <v>1738</v>
      </c>
      <c r="U83" s="151"/>
      <c r="V83" s="151"/>
      <c r="W83" s="151"/>
      <c r="X83" s="151"/>
      <c r="Y83" s="151"/>
      <c r="Z83" s="152"/>
      <c r="AA83" s="152"/>
      <c r="AB83" s="152"/>
      <c r="AC83" s="151"/>
      <c r="AD83" s="151">
        <f t="shared" si="0"/>
        <v>44853195</v>
      </c>
      <c r="AE83" s="36" t="s">
        <v>1706</v>
      </c>
      <c r="AF83" s="36"/>
      <c r="AG83" s="36"/>
      <c r="AH83" s="4"/>
    </row>
    <row r="84" spans="1:34" ht="15.75" customHeight="1">
      <c r="A84" s="32" t="s">
        <v>2211</v>
      </c>
      <c r="B84" s="32" t="s">
        <v>1734</v>
      </c>
      <c r="C84" s="32" t="s">
        <v>1713</v>
      </c>
      <c r="D84" s="36" t="s">
        <v>2213</v>
      </c>
      <c r="E84" s="35" t="s">
        <v>2214</v>
      </c>
      <c r="F84" s="36" t="s">
        <v>217</v>
      </c>
      <c r="G84" s="49">
        <v>35374737</v>
      </c>
      <c r="H84" s="47"/>
      <c r="I84" s="49"/>
      <c r="J84" s="49"/>
      <c r="K84" s="49"/>
      <c r="L84" s="35" t="s">
        <v>2073</v>
      </c>
      <c r="M84" s="149">
        <v>42810</v>
      </c>
      <c r="N84" s="150">
        <v>42810</v>
      </c>
      <c r="O84" s="150">
        <v>43099</v>
      </c>
      <c r="P84" s="49">
        <v>285</v>
      </c>
      <c r="Q84" s="55">
        <v>27332412</v>
      </c>
      <c r="R84" s="35" t="s">
        <v>1894</v>
      </c>
      <c r="S84" s="65">
        <v>1536</v>
      </c>
      <c r="T84" s="34" t="s">
        <v>1895</v>
      </c>
      <c r="U84" s="151"/>
      <c r="V84" s="151"/>
      <c r="W84" s="151"/>
      <c r="X84" s="151"/>
      <c r="Y84" s="151"/>
      <c r="Z84" s="152"/>
      <c r="AA84" s="152"/>
      <c r="AB84" s="152"/>
      <c r="AC84" s="151"/>
      <c r="AD84" s="151">
        <f t="shared" si="0"/>
        <v>27332412</v>
      </c>
      <c r="AE84" s="36" t="s">
        <v>1706</v>
      </c>
      <c r="AF84" s="36"/>
      <c r="AG84" s="36"/>
      <c r="AH84" s="4"/>
    </row>
    <row r="85" spans="1:34" ht="15.75" customHeight="1">
      <c r="A85" s="32" t="s">
        <v>2217</v>
      </c>
      <c r="B85" s="32" t="s">
        <v>1734</v>
      </c>
      <c r="C85" s="32" t="s">
        <v>1713</v>
      </c>
      <c r="D85" s="36" t="s">
        <v>2218</v>
      </c>
      <c r="E85" s="35" t="s">
        <v>252</v>
      </c>
      <c r="F85" s="36" t="s">
        <v>217</v>
      </c>
      <c r="G85" s="49">
        <v>80188169</v>
      </c>
      <c r="H85" s="47"/>
      <c r="I85" s="49"/>
      <c r="J85" s="49"/>
      <c r="K85" s="49"/>
      <c r="L85" s="35" t="s">
        <v>2205</v>
      </c>
      <c r="M85" s="149">
        <v>42810</v>
      </c>
      <c r="N85" s="150">
        <v>42810</v>
      </c>
      <c r="O85" s="150">
        <v>43100</v>
      </c>
      <c r="P85" s="49">
        <v>285</v>
      </c>
      <c r="Q85" s="55">
        <v>44853195</v>
      </c>
      <c r="R85" s="35" t="s">
        <v>173</v>
      </c>
      <c r="S85" s="65">
        <v>1549</v>
      </c>
      <c r="T85" s="34" t="s">
        <v>1738</v>
      </c>
      <c r="U85" s="151"/>
      <c r="V85" s="151"/>
      <c r="W85" s="151"/>
      <c r="X85" s="151"/>
      <c r="Y85" s="151"/>
      <c r="Z85" s="152"/>
      <c r="AA85" s="152"/>
      <c r="AB85" s="152"/>
      <c r="AC85" s="151"/>
      <c r="AD85" s="151">
        <f t="shared" si="0"/>
        <v>44853195</v>
      </c>
      <c r="AE85" s="36" t="s">
        <v>1706</v>
      </c>
      <c r="AF85" s="36"/>
      <c r="AG85" s="36"/>
      <c r="AH85" s="4"/>
    </row>
    <row r="86" spans="1:34" ht="15.75" customHeight="1">
      <c r="A86" s="32" t="s">
        <v>2221</v>
      </c>
      <c r="B86" s="32" t="s">
        <v>1734</v>
      </c>
      <c r="C86" s="32" t="s">
        <v>1713</v>
      </c>
      <c r="D86" s="36" t="s">
        <v>2222</v>
      </c>
      <c r="E86" s="35" t="s">
        <v>2223</v>
      </c>
      <c r="F86" s="36" t="s">
        <v>217</v>
      </c>
      <c r="G86" s="49">
        <v>73195233</v>
      </c>
      <c r="H86" s="47"/>
      <c r="I86" s="49"/>
      <c r="J86" s="49"/>
      <c r="K86" s="49"/>
      <c r="L86" s="35" t="s">
        <v>2187</v>
      </c>
      <c r="M86" s="149">
        <v>42810</v>
      </c>
      <c r="N86" s="150">
        <v>42811</v>
      </c>
      <c r="O86" s="150">
        <v>43100</v>
      </c>
      <c r="P86" s="49">
        <v>285</v>
      </c>
      <c r="Q86" s="55">
        <v>20324100</v>
      </c>
      <c r="R86" s="35" t="s">
        <v>173</v>
      </c>
      <c r="S86" s="65">
        <v>1549</v>
      </c>
      <c r="T86" s="34" t="s">
        <v>1738</v>
      </c>
      <c r="U86" s="151"/>
      <c r="V86" s="151"/>
      <c r="W86" s="151"/>
      <c r="X86" s="151"/>
      <c r="Y86" s="151"/>
      <c r="Z86" s="152"/>
      <c r="AA86" s="152"/>
      <c r="AB86" s="152"/>
      <c r="AC86" s="151"/>
      <c r="AD86" s="151">
        <f t="shared" si="0"/>
        <v>20324100</v>
      </c>
      <c r="AE86" s="36" t="s">
        <v>1706</v>
      </c>
      <c r="AF86" s="36"/>
      <c r="AG86" s="36"/>
      <c r="AH86" s="4"/>
    </row>
    <row r="87" spans="1:34" ht="15.75" customHeight="1">
      <c r="A87" s="32" t="s">
        <v>2226</v>
      </c>
      <c r="B87" s="32" t="s">
        <v>1734</v>
      </c>
      <c r="C87" s="32" t="s">
        <v>1713</v>
      </c>
      <c r="D87" s="36" t="s">
        <v>2227</v>
      </c>
      <c r="E87" s="35" t="s">
        <v>2228</v>
      </c>
      <c r="F87" s="36" t="s">
        <v>217</v>
      </c>
      <c r="G87" s="49">
        <v>1018470150</v>
      </c>
      <c r="H87" s="47"/>
      <c r="I87" s="49"/>
      <c r="J87" s="49"/>
      <c r="K87" s="49"/>
      <c r="L87" s="35" t="s">
        <v>2187</v>
      </c>
      <c r="M87" s="149">
        <v>42815</v>
      </c>
      <c r="N87" s="150">
        <v>42816</v>
      </c>
      <c r="O87" s="150">
        <v>43100</v>
      </c>
      <c r="P87" s="49">
        <v>280</v>
      </c>
      <c r="Q87" s="55">
        <v>19967537</v>
      </c>
      <c r="R87" s="35" t="s">
        <v>173</v>
      </c>
      <c r="S87" s="65">
        <v>1549</v>
      </c>
      <c r="T87" s="34" t="s">
        <v>1738</v>
      </c>
      <c r="U87" s="151"/>
      <c r="V87" s="151"/>
      <c r="W87" s="151"/>
      <c r="X87" s="151"/>
      <c r="Y87" s="151"/>
      <c r="Z87" s="152"/>
      <c r="AA87" s="152"/>
      <c r="AB87" s="152"/>
      <c r="AC87" s="151"/>
      <c r="AD87" s="151">
        <f t="shared" si="0"/>
        <v>19967537</v>
      </c>
      <c r="AE87" s="36" t="s">
        <v>1706</v>
      </c>
      <c r="AF87" s="36"/>
      <c r="AG87" s="36"/>
      <c r="AH87" s="4"/>
    </row>
    <row r="88" spans="1:34" ht="15.75" customHeight="1">
      <c r="A88" s="32" t="s">
        <v>2232</v>
      </c>
      <c r="B88" s="32" t="s">
        <v>1734</v>
      </c>
      <c r="C88" s="32" t="s">
        <v>1713</v>
      </c>
      <c r="D88" s="36" t="s">
        <v>2233</v>
      </c>
      <c r="E88" s="35" t="s">
        <v>859</v>
      </c>
      <c r="F88" s="36" t="s">
        <v>217</v>
      </c>
      <c r="G88" s="49">
        <v>1033762488</v>
      </c>
      <c r="H88" s="47"/>
      <c r="I88" s="49"/>
      <c r="J88" s="49"/>
      <c r="K88" s="49"/>
      <c r="L88" s="35" t="s">
        <v>2073</v>
      </c>
      <c r="M88" s="149">
        <v>42816</v>
      </c>
      <c r="N88" s="150">
        <v>42816</v>
      </c>
      <c r="O88" s="150">
        <v>43100</v>
      </c>
      <c r="P88" s="49">
        <v>280</v>
      </c>
      <c r="Q88" s="55">
        <v>26852896</v>
      </c>
      <c r="R88" s="35" t="s">
        <v>1894</v>
      </c>
      <c r="S88" s="65">
        <v>1536</v>
      </c>
      <c r="T88" s="34" t="s">
        <v>1895</v>
      </c>
      <c r="U88" s="151"/>
      <c r="V88" s="151"/>
      <c r="W88" s="151"/>
      <c r="X88" s="151"/>
      <c r="Y88" s="151"/>
      <c r="Z88" s="152"/>
      <c r="AA88" s="152"/>
      <c r="AB88" s="152"/>
      <c r="AC88" s="151"/>
      <c r="AD88" s="151">
        <f t="shared" si="0"/>
        <v>26852896</v>
      </c>
      <c r="AE88" s="36" t="s">
        <v>1706</v>
      </c>
      <c r="AF88" s="36"/>
      <c r="AG88" s="36"/>
      <c r="AH88" s="4"/>
    </row>
    <row r="89" spans="1:34" ht="15.75" customHeight="1">
      <c r="A89" s="32" t="s">
        <v>2234</v>
      </c>
      <c r="B89" s="32" t="s">
        <v>1734</v>
      </c>
      <c r="C89" s="32" t="s">
        <v>1713</v>
      </c>
      <c r="D89" s="36" t="s">
        <v>2235</v>
      </c>
      <c r="E89" s="35" t="s">
        <v>2236</v>
      </c>
      <c r="F89" s="36" t="s">
        <v>217</v>
      </c>
      <c r="G89" s="49">
        <v>1015998608</v>
      </c>
      <c r="H89" s="47"/>
      <c r="I89" s="49"/>
      <c r="J89" s="49"/>
      <c r="K89" s="49"/>
      <c r="L89" s="35" t="s">
        <v>1940</v>
      </c>
      <c r="M89" s="149">
        <v>42817</v>
      </c>
      <c r="N89" s="150">
        <v>42818</v>
      </c>
      <c r="O89" s="150">
        <v>43102</v>
      </c>
      <c r="P89" s="49">
        <v>280</v>
      </c>
      <c r="Q89" s="55">
        <v>44066297</v>
      </c>
      <c r="R89" s="35" t="s">
        <v>173</v>
      </c>
      <c r="S89" s="65">
        <v>1549</v>
      </c>
      <c r="T89" s="34" t="s">
        <v>1738</v>
      </c>
      <c r="U89" s="151"/>
      <c r="V89" s="151"/>
      <c r="W89" s="151"/>
      <c r="X89" s="151"/>
      <c r="Y89" s="151"/>
      <c r="Z89" s="152"/>
      <c r="AA89" s="152"/>
      <c r="AB89" s="152"/>
      <c r="AC89" s="151"/>
      <c r="AD89" s="151">
        <f t="shared" si="0"/>
        <v>44066297</v>
      </c>
      <c r="AE89" s="36" t="s">
        <v>1706</v>
      </c>
      <c r="AF89" s="36"/>
      <c r="AG89" s="36"/>
      <c r="AH89" s="4"/>
    </row>
    <row r="90" spans="1:34" ht="15.75" customHeight="1">
      <c r="A90" s="32" t="s">
        <v>2238</v>
      </c>
      <c r="B90" s="32" t="s">
        <v>1734</v>
      </c>
      <c r="C90" s="32" t="s">
        <v>1713</v>
      </c>
      <c r="D90" s="36" t="s">
        <v>2239</v>
      </c>
      <c r="E90" s="35" t="s">
        <v>2240</v>
      </c>
      <c r="F90" s="36" t="s">
        <v>217</v>
      </c>
      <c r="G90" s="49">
        <v>52268000</v>
      </c>
      <c r="H90" s="47"/>
      <c r="I90" s="49"/>
      <c r="J90" s="49"/>
      <c r="K90" s="49"/>
      <c r="L90" s="35" t="s">
        <v>1951</v>
      </c>
      <c r="M90" s="149">
        <v>42816</v>
      </c>
      <c r="N90" s="150">
        <v>42816</v>
      </c>
      <c r="O90" s="150">
        <v>43099</v>
      </c>
      <c r="P90" s="49">
        <v>279</v>
      </c>
      <c r="Q90" s="55">
        <v>48025376</v>
      </c>
      <c r="R90" s="35" t="s">
        <v>173</v>
      </c>
      <c r="S90" s="65">
        <v>1549</v>
      </c>
      <c r="T90" s="34" t="s">
        <v>1738</v>
      </c>
      <c r="U90" s="151"/>
      <c r="V90" s="151"/>
      <c r="W90" s="151"/>
      <c r="X90" s="151"/>
      <c r="Y90" s="151"/>
      <c r="Z90" s="152"/>
      <c r="AA90" s="152"/>
      <c r="AB90" s="152"/>
      <c r="AC90" s="151"/>
      <c r="AD90" s="151">
        <f t="shared" si="0"/>
        <v>48025376</v>
      </c>
      <c r="AE90" s="36" t="s">
        <v>1706</v>
      </c>
      <c r="AF90" s="36"/>
      <c r="AG90" s="36"/>
      <c r="AH90" s="4"/>
    </row>
    <row r="91" spans="1:34" ht="15.75" customHeight="1">
      <c r="A91" s="32" t="s">
        <v>2242</v>
      </c>
      <c r="B91" s="32" t="s">
        <v>1734</v>
      </c>
      <c r="C91" s="32" t="s">
        <v>1713</v>
      </c>
      <c r="D91" s="36" t="s">
        <v>2245</v>
      </c>
      <c r="E91" s="35" t="s">
        <v>2246</v>
      </c>
      <c r="F91" s="36" t="s">
        <v>217</v>
      </c>
      <c r="G91" s="49">
        <v>1018409541</v>
      </c>
      <c r="H91" s="47"/>
      <c r="I91" s="49"/>
      <c r="J91" s="49"/>
      <c r="K91" s="49"/>
      <c r="L91" s="35" t="s">
        <v>1848</v>
      </c>
      <c r="M91" s="149">
        <v>42817</v>
      </c>
      <c r="N91" s="150">
        <v>42817</v>
      </c>
      <c r="O91" s="150">
        <v>43100</v>
      </c>
      <c r="P91" s="49">
        <v>279</v>
      </c>
      <c r="Q91" s="55">
        <v>48025376</v>
      </c>
      <c r="R91" s="35" t="s">
        <v>173</v>
      </c>
      <c r="S91" s="65">
        <v>1549</v>
      </c>
      <c r="T91" s="34" t="s">
        <v>1738</v>
      </c>
      <c r="U91" s="151"/>
      <c r="V91" s="151"/>
      <c r="W91" s="151"/>
      <c r="X91" s="151"/>
      <c r="Y91" s="151"/>
      <c r="Z91" s="152"/>
      <c r="AA91" s="152"/>
      <c r="AB91" s="152"/>
      <c r="AC91" s="151"/>
      <c r="AD91" s="151">
        <f t="shared" si="0"/>
        <v>48025376</v>
      </c>
      <c r="AE91" s="36" t="s">
        <v>1706</v>
      </c>
      <c r="AF91" s="36"/>
      <c r="AG91" s="36"/>
      <c r="AH91" s="4"/>
    </row>
    <row r="92" spans="1:34" ht="15.75" customHeight="1">
      <c r="A92" s="32" t="s">
        <v>2248</v>
      </c>
      <c r="B92" s="32" t="s">
        <v>1734</v>
      </c>
      <c r="C92" s="32" t="s">
        <v>1713</v>
      </c>
      <c r="D92" s="36" t="s">
        <v>2249</v>
      </c>
      <c r="E92" s="35" t="s">
        <v>2250</v>
      </c>
      <c r="F92" s="36" t="s">
        <v>217</v>
      </c>
      <c r="G92" s="49">
        <v>52366716</v>
      </c>
      <c r="H92" s="47"/>
      <c r="I92" s="49"/>
      <c r="J92" s="49"/>
      <c r="K92" s="49"/>
      <c r="L92" s="35" t="s">
        <v>1979</v>
      </c>
      <c r="M92" s="149">
        <v>42818</v>
      </c>
      <c r="N92" s="150">
        <v>42818</v>
      </c>
      <c r="O92" s="150">
        <v>43099</v>
      </c>
      <c r="P92" s="49">
        <v>277</v>
      </c>
      <c r="Q92" s="55">
        <v>43594140</v>
      </c>
      <c r="R92" s="35" t="s">
        <v>1894</v>
      </c>
      <c r="S92" s="65">
        <v>1536</v>
      </c>
      <c r="T92" s="34" t="s">
        <v>1895</v>
      </c>
      <c r="U92" s="151"/>
      <c r="V92" s="151"/>
      <c r="W92" s="151"/>
      <c r="X92" s="151"/>
      <c r="Y92" s="151"/>
      <c r="Z92" s="152"/>
      <c r="AA92" s="152"/>
      <c r="AB92" s="152"/>
      <c r="AC92" s="151"/>
      <c r="AD92" s="151">
        <f t="shared" si="0"/>
        <v>43594140</v>
      </c>
      <c r="AE92" s="36" t="s">
        <v>1706</v>
      </c>
      <c r="AF92" s="36"/>
      <c r="AG92" s="36"/>
      <c r="AH92" s="4"/>
    </row>
    <row r="93" spans="1:34" ht="15.75" customHeight="1">
      <c r="A93" s="32" t="s">
        <v>2256</v>
      </c>
      <c r="B93" s="32" t="s">
        <v>1734</v>
      </c>
      <c r="C93" s="32" t="s">
        <v>1713</v>
      </c>
      <c r="D93" s="36" t="s">
        <v>2257</v>
      </c>
      <c r="E93" s="35" t="s">
        <v>2258</v>
      </c>
      <c r="F93" s="36" t="s">
        <v>217</v>
      </c>
      <c r="G93" s="49">
        <v>79521229</v>
      </c>
      <c r="H93" s="47"/>
      <c r="I93" s="49"/>
      <c r="J93" s="49"/>
      <c r="K93" s="49"/>
      <c r="L93" s="35" t="s">
        <v>2260</v>
      </c>
      <c r="M93" s="149">
        <v>42818</v>
      </c>
      <c r="N93" s="150">
        <v>42821</v>
      </c>
      <c r="O93" s="150">
        <v>43102</v>
      </c>
      <c r="P93" s="49">
        <v>277</v>
      </c>
      <c r="Q93" s="55">
        <v>44275680</v>
      </c>
      <c r="R93" s="35" t="s">
        <v>2261</v>
      </c>
      <c r="S93" s="65">
        <v>1544</v>
      </c>
      <c r="T93" s="34" t="s">
        <v>2262</v>
      </c>
      <c r="U93" s="151"/>
      <c r="V93" s="151"/>
      <c r="W93" s="151"/>
      <c r="X93" s="151"/>
      <c r="Y93" s="151"/>
      <c r="Z93" s="152"/>
      <c r="AA93" s="152"/>
      <c r="AB93" s="152"/>
      <c r="AC93" s="151"/>
      <c r="AD93" s="151">
        <f t="shared" si="0"/>
        <v>44275680</v>
      </c>
      <c r="AE93" s="36" t="s">
        <v>1706</v>
      </c>
      <c r="AF93" s="36"/>
      <c r="AG93" s="36"/>
      <c r="AH93" s="4"/>
    </row>
    <row r="94" spans="1:34" ht="15.75" customHeight="1">
      <c r="A94" s="32" t="s">
        <v>2263</v>
      </c>
      <c r="B94" s="32" t="s">
        <v>1734</v>
      </c>
      <c r="C94" s="32" t="s">
        <v>1713</v>
      </c>
      <c r="D94" s="36" t="s">
        <v>2264</v>
      </c>
      <c r="E94" s="35" t="s">
        <v>333</v>
      </c>
      <c r="F94" s="36" t="s">
        <v>217</v>
      </c>
      <c r="G94" s="49">
        <v>80762005</v>
      </c>
      <c r="H94" s="47"/>
      <c r="I94" s="49"/>
      <c r="J94" s="49"/>
      <c r="K94" s="49"/>
      <c r="L94" s="35" t="s">
        <v>2265</v>
      </c>
      <c r="M94" s="149">
        <v>42818</v>
      </c>
      <c r="N94" s="150">
        <v>42818</v>
      </c>
      <c r="O94" s="150">
        <v>43099</v>
      </c>
      <c r="P94" s="49">
        <v>277</v>
      </c>
      <c r="Q94" s="55">
        <v>43594158</v>
      </c>
      <c r="R94" s="35" t="s">
        <v>173</v>
      </c>
      <c r="S94" s="65">
        <v>1549</v>
      </c>
      <c r="T94" s="34" t="s">
        <v>1738</v>
      </c>
      <c r="U94" s="151"/>
      <c r="V94" s="151"/>
      <c r="W94" s="151"/>
      <c r="X94" s="151"/>
      <c r="Y94" s="151"/>
      <c r="Z94" s="152"/>
      <c r="AA94" s="152"/>
      <c r="AB94" s="152"/>
      <c r="AC94" s="151"/>
      <c r="AD94" s="151">
        <f t="shared" si="0"/>
        <v>43594158</v>
      </c>
      <c r="AE94" s="36" t="s">
        <v>1706</v>
      </c>
      <c r="AF94" s="36"/>
      <c r="AG94" s="36"/>
      <c r="AH94" s="4"/>
    </row>
    <row r="95" spans="1:34" ht="15.75" customHeight="1">
      <c r="A95" s="32" t="s">
        <v>2270</v>
      </c>
      <c r="B95" s="32" t="s">
        <v>1734</v>
      </c>
      <c r="C95" s="32" t="s">
        <v>1713</v>
      </c>
      <c r="D95" s="36" t="s">
        <v>2271</v>
      </c>
      <c r="E95" s="35" t="s">
        <v>2272</v>
      </c>
      <c r="F95" s="36" t="s">
        <v>217</v>
      </c>
      <c r="G95" s="49">
        <v>79578485</v>
      </c>
      <c r="H95" s="47"/>
      <c r="I95" s="49"/>
      <c r="J95" s="49"/>
      <c r="K95" s="49"/>
      <c r="L95" s="35" t="s">
        <v>2274</v>
      </c>
      <c r="M95" s="149">
        <v>42822</v>
      </c>
      <c r="N95" s="150">
        <v>42822</v>
      </c>
      <c r="O95" s="150">
        <v>43100</v>
      </c>
      <c r="P95" s="49">
        <v>274</v>
      </c>
      <c r="Q95" s="55">
        <v>47164707</v>
      </c>
      <c r="R95" s="35" t="s">
        <v>173</v>
      </c>
      <c r="S95" s="65">
        <v>1549</v>
      </c>
      <c r="T95" s="34" t="s">
        <v>1738</v>
      </c>
      <c r="U95" s="151"/>
      <c r="V95" s="151"/>
      <c r="W95" s="151"/>
      <c r="X95" s="151"/>
      <c r="Y95" s="151"/>
      <c r="Z95" s="152"/>
      <c r="AA95" s="152"/>
      <c r="AB95" s="152"/>
      <c r="AC95" s="151"/>
      <c r="AD95" s="151">
        <f t="shared" si="0"/>
        <v>47164707</v>
      </c>
      <c r="AE95" s="36" t="s">
        <v>1706</v>
      </c>
      <c r="AF95" s="36"/>
      <c r="AG95" s="36"/>
      <c r="AH95" s="4"/>
    </row>
    <row r="96" spans="1:34" ht="15.75" customHeight="1">
      <c r="A96" s="32" t="s">
        <v>2275</v>
      </c>
      <c r="B96" s="32" t="s">
        <v>1734</v>
      </c>
      <c r="C96" s="32" t="s">
        <v>1713</v>
      </c>
      <c r="D96" s="36" t="s">
        <v>2276</v>
      </c>
      <c r="E96" s="35" t="s">
        <v>74</v>
      </c>
      <c r="F96" s="36" t="s">
        <v>217</v>
      </c>
      <c r="G96" s="49">
        <v>53077157</v>
      </c>
      <c r="H96" s="47"/>
      <c r="I96" s="49"/>
      <c r="J96" s="49"/>
      <c r="K96" s="49"/>
      <c r="L96" s="35" t="s">
        <v>2277</v>
      </c>
      <c r="M96" s="149">
        <v>42824</v>
      </c>
      <c r="N96" s="150">
        <v>42824</v>
      </c>
      <c r="O96" s="150">
        <v>43101</v>
      </c>
      <c r="P96" s="49">
        <v>273</v>
      </c>
      <c r="Q96" s="55">
        <v>43680000</v>
      </c>
      <c r="R96" s="35" t="s">
        <v>173</v>
      </c>
      <c r="S96" s="65">
        <v>1549</v>
      </c>
      <c r="T96" s="34" t="s">
        <v>1738</v>
      </c>
      <c r="U96" s="151"/>
      <c r="V96" s="151"/>
      <c r="W96" s="151"/>
      <c r="X96" s="151"/>
      <c r="Y96" s="151"/>
      <c r="Z96" s="152"/>
      <c r="AA96" s="152"/>
      <c r="AB96" s="152"/>
      <c r="AC96" s="151"/>
      <c r="AD96" s="151">
        <f t="shared" si="0"/>
        <v>43680000</v>
      </c>
      <c r="AE96" s="36" t="s">
        <v>1706</v>
      </c>
      <c r="AF96" s="36"/>
      <c r="AG96" s="36"/>
      <c r="AH96" s="4"/>
    </row>
    <row r="97" spans="1:34" ht="15.75" customHeight="1">
      <c r="A97" s="32" t="s">
        <v>2279</v>
      </c>
      <c r="B97" s="32" t="s">
        <v>1734</v>
      </c>
      <c r="C97" s="32" t="s">
        <v>1713</v>
      </c>
      <c r="D97" s="36" t="s">
        <v>2280</v>
      </c>
      <c r="E97" s="35" t="s">
        <v>1418</v>
      </c>
      <c r="F97" s="36" t="s">
        <v>217</v>
      </c>
      <c r="G97" s="49">
        <v>52363835</v>
      </c>
      <c r="H97" s="47"/>
      <c r="I97" s="49"/>
      <c r="J97" s="49"/>
      <c r="K97" s="49"/>
      <c r="L97" s="35" t="s">
        <v>1979</v>
      </c>
      <c r="M97" s="149">
        <v>42824</v>
      </c>
      <c r="N97" s="150">
        <v>42824</v>
      </c>
      <c r="O97" s="150">
        <v>43102</v>
      </c>
      <c r="P97" s="49">
        <v>274</v>
      </c>
      <c r="Q97" s="55">
        <v>43122000</v>
      </c>
      <c r="R97" s="35" t="s">
        <v>1894</v>
      </c>
      <c r="S97" s="65">
        <v>1536</v>
      </c>
      <c r="T97" s="34" t="s">
        <v>1895</v>
      </c>
      <c r="U97" s="151"/>
      <c r="V97" s="151"/>
      <c r="W97" s="151"/>
      <c r="X97" s="151"/>
      <c r="Y97" s="151"/>
      <c r="Z97" s="152"/>
      <c r="AA97" s="152"/>
      <c r="AB97" s="152"/>
      <c r="AC97" s="151"/>
      <c r="AD97" s="151">
        <f t="shared" si="0"/>
        <v>43122000</v>
      </c>
      <c r="AE97" s="36" t="s">
        <v>1706</v>
      </c>
      <c r="AF97" s="36"/>
      <c r="AG97" s="36"/>
      <c r="AH97" s="4"/>
    </row>
    <row r="98" spans="1:34" ht="15.75" customHeight="1">
      <c r="A98" s="32" t="s">
        <v>2284</v>
      </c>
      <c r="B98" s="32" t="s">
        <v>1734</v>
      </c>
      <c r="C98" s="32" t="s">
        <v>1713</v>
      </c>
      <c r="D98" s="36" t="s">
        <v>2285</v>
      </c>
      <c r="E98" s="35" t="s">
        <v>2286</v>
      </c>
      <c r="F98" s="36" t="s">
        <v>217</v>
      </c>
      <c r="G98" s="49">
        <v>1130599307</v>
      </c>
      <c r="H98" s="47"/>
      <c r="I98" s="49"/>
      <c r="J98" s="49"/>
      <c r="K98" s="49"/>
      <c r="L98" s="35" t="s">
        <v>1979</v>
      </c>
      <c r="M98" s="149">
        <v>42824</v>
      </c>
      <c r="N98" s="150">
        <v>42824</v>
      </c>
      <c r="O98" s="150">
        <v>43099</v>
      </c>
      <c r="P98" s="49">
        <v>270</v>
      </c>
      <c r="Q98" s="55">
        <v>42492483</v>
      </c>
      <c r="R98" s="35" t="s">
        <v>1894</v>
      </c>
      <c r="S98" s="65">
        <v>1536</v>
      </c>
      <c r="T98" s="34" t="s">
        <v>1895</v>
      </c>
      <c r="U98" s="151"/>
      <c r="V98" s="151"/>
      <c r="W98" s="151"/>
      <c r="X98" s="151"/>
      <c r="Y98" s="151"/>
      <c r="Z98" s="152"/>
      <c r="AA98" s="152"/>
      <c r="AB98" s="152"/>
      <c r="AC98" s="151"/>
      <c r="AD98" s="151">
        <f t="shared" si="0"/>
        <v>42492483</v>
      </c>
      <c r="AE98" s="36" t="s">
        <v>1706</v>
      </c>
      <c r="AF98" s="36"/>
      <c r="AG98" s="36"/>
      <c r="AH98" s="4"/>
    </row>
    <row r="99" spans="1:34" ht="15.75" customHeight="1">
      <c r="A99" s="32" t="s">
        <v>2290</v>
      </c>
      <c r="B99" s="32" t="s">
        <v>1734</v>
      </c>
      <c r="C99" s="32" t="s">
        <v>1713</v>
      </c>
      <c r="D99" s="36" t="s">
        <v>2292</v>
      </c>
      <c r="E99" s="35" t="s">
        <v>368</v>
      </c>
      <c r="F99" s="36" t="s">
        <v>217</v>
      </c>
      <c r="G99" s="49">
        <v>19474634</v>
      </c>
      <c r="H99" s="47"/>
      <c r="I99" s="49"/>
      <c r="J99" s="49"/>
      <c r="K99" s="49"/>
      <c r="L99" s="35" t="s">
        <v>2293</v>
      </c>
      <c r="M99" s="149">
        <v>42824</v>
      </c>
      <c r="N99" s="150">
        <v>42824</v>
      </c>
      <c r="O99" s="150">
        <v>43102</v>
      </c>
      <c r="P99" s="49">
        <v>270</v>
      </c>
      <c r="Q99" s="55">
        <v>19254411</v>
      </c>
      <c r="R99" s="35" t="s">
        <v>173</v>
      </c>
      <c r="S99" s="65">
        <v>1549</v>
      </c>
      <c r="T99" s="34" t="s">
        <v>1738</v>
      </c>
      <c r="U99" s="151"/>
      <c r="V99" s="151"/>
      <c r="W99" s="151"/>
      <c r="X99" s="151"/>
      <c r="Y99" s="151"/>
      <c r="Z99" s="152"/>
      <c r="AA99" s="152"/>
      <c r="AB99" s="152"/>
      <c r="AC99" s="151"/>
      <c r="AD99" s="151">
        <f t="shared" si="0"/>
        <v>19254411</v>
      </c>
      <c r="AE99" s="36" t="s">
        <v>1706</v>
      </c>
      <c r="AF99" s="36"/>
      <c r="AG99" s="36"/>
      <c r="AH99" s="4"/>
    </row>
    <row r="100" spans="1:34" ht="15.75" customHeight="1">
      <c r="A100" s="32" t="s">
        <v>2295</v>
      </c>
      <c r="B100" s="32" t="s">
        <v>1734</v>
      </c>
      <c r="C100" s="32" t="s">
        <v>1713</v>
      </c>
      <c r="D100" s="36" t="s">
        <v>2296</v>
      </c>
      <c r="E100" s="35" t="s">
        <v>2297</v>
      </c>
      <c r="F100" s="36" t="s">
        <v>217</v>
      </c>
      <c r="G100" s="49">
        <v>52027389</v>
      </c>
      <c r="H100" s="47"/>
      <c r="I100" s="49"/>
      <c r="J100" s="49"/>
      <c r="K100" s="49"/>
      <c r="L100" s="35" t="s">
        <v>1979</v>
      </c>
      <c r="M100" s="149">
        <v>42824</v>
      </c>
      <c r="N100" s="150">
        <v>42824</v>
      </c>
      <c r="O100" s="150">
        <v>43098</v>
      </c>
      <c r="P100" s="49">
        <v>270</v>
      </c>
      <c r="Q100" s="55">
        <v>42492483</v>
      </c>
      <c r="R100" s="35" t="s">
        <v>1894</v>
      </c>
      <c r="S100" s="65">
        <v>1536</v>
      </c>
      <c r="T100" s="34" t="s">
        <v>1895</v>
      </c>
      <c r="U100" s="151"/>
      <c r="V100" s="151"/>
      <c r="W100" s="151"/>
      <c r="X100" s="151"/>
      <c r="Y100" s="151"/>
      <c r="Z100" s="152"/>
      <c r="AA100" s="152"/>
      <c r="AB100" s="152"/>
      <c r="AC100" s="151"/>
      <c r="AD100" s="151">
        <f t="shared" si="0"/>
        <v>42492483</v>
      </c>
      <c r="AE100" s="36" t="s">
        <v>1706</v>
      </c>
      <c r="AF100" s="36"/>
      <c r="AG100" s="36"/>
      <c r="AH100" s="4"/>
    </row>
    <row r="101" spans="1:34" ht="15.75" customHeight="1">
      <c r="A101" s="32" t="s">
        <v>2301</v>
      </c>
      <c r="B101" s="32" t="s">
        <v>1734</v>
      </c>
      <c r="C101" s="32" t="s">
        <v>1713</v>
      </c>
      <c r="D101" s="36" t="s">
        <v>2303</v>
      </c>
      <c r="E101" s="35" t="s">
        <v>878</v>
      </c>
      <c r="F101" s="36" t="s">
        <v>217</v>
      </c>
      <c r="G101" s="49">
        <v>1031156309</v>
      </c>
      <c r="H101" s="47"/>
      <c r="I101" s="49"/>
      <c r="J101" s="49"/>
      <c r="K101" s="49"/>
      <c r="L101" s="35" t="s">
        <v>1979</v>
      </c>
      <c r="M101" s="149">
        <v>42824</v>
      </c>
      <c r="N101" s="150">
        <v>42825</v>
      </c>
      <c r="O101" s="150">
        <v>43099</v>
      </c>
      <c r="P101" s="49">
        <v>270</v>
      </c>
      <c r="Q101" s="55">
        <v>42492483</v>
      </c>
      <c r="R101" s="35" t="s">
        <v>1894</v>
      </c>
      <c r="S101" s="65">
        <v>1536</v>
      </c>
      <c r="T101" s="34" t="s">
        <v>1895</v>
      </c>
      <c r="U101" s="151"/>
      <c r="V101" s="151"/>
      <c r="W101" s="151"/>
      <c r="X101" s="151"/>
      <c r="Y101" s="151"/>
      <c r="Z101" s="152"/>
      <c r="AA101" s="152"/>
      <c r="AB101" s="152"/>
      <c r="AC101" s="151"/>
      <c r="AD101" s="151">
        <f t="shared" si="0"/>
        <v>42492483</v>
      </c>
      <c r="AE101" s="36" t="s">
        <v>1706</v>
      </c>
      <c r="AF101" s="36"/>
      <c r="AG101" s="36"/>
      <c r="AH101" s="4"/>
    </row>
    <row r="102" spans="1:34" ht="15.75" customHeight="1">
      <c r="A102" s="32" t="s">
        <v>2307</v>
      </c>
      <c r="B102" s="32" t="s">
        <v>1734</v>
      </c>
      <c r="C102" s="32" t="s">
        <v>1713</v>
      </c>
      <c r="D102" s="36" t="s">
        <v>2308</v>
      </c>
      <c r="E102" s="35" t="s">
        <v>2309</v>
      </c>
      <c r="F102" s="36" t="s">
        <v>217</v>
      </c>
      <c r="G102" s="49">
        <v>52775927</v>
      </c>
      <c r="H102" s="47"/>
      <c r="I102" s="49"/>
      <c r="J102" s="49"/>
      <c r="K102" s="49"/>
      <c r="L102" s="35" t="s">
        <v>1951</v>
      </c>
      <c r="M102" s="149">
        <v>42824</v>
      </c>
      <c r="N102" s="150">
        <v>42825</v>
      </c>
      <c r="O102" s="150">
        <v>43099</v>
      </c>
      <c r="P102" s="49">
        <v>270</v>
      </c>
      <c r="Q102" s="55">
        <v>46476171</v>
      </c>
      <c r="R102" s="35" t="s">
        <v>173</v>
      </c>
      <c r="S102" s="65">
        <v>1549</v>
      </c>
      <c r="T102" s="34" t="s">
        <v>1738</v>
      </c>
      <c r="U102" s="151"/>
      <c r="V102" s="151"/>
      <c r="W102" s="151"/>
      <c r="X102" s="151"/>
      <c r="Y102" s="151"/>
      <c r="Z102" s="152"/>
      <c r="AA102" s="152"/>
      <c r="AB102" s="152"/>
      <c r="AC102" s="151"/>
      <c r="AD102" s="151">
        <f t="shared" si="0"/>
        <v>46476171</v>
      </c>
      <c r="AE102" s="36" t="s">
        <v>1706</v>
      </c>
      <c r="AF102" s="36"/>
      <c r="AG102" s="36"/>
      <c r="AH102" s="4"/>
    </row>
    <row r="103" spans="1:34" ht="15.75" customHeight="1">
      <c r="A103" s="32" t="s">
        <v>2311</v>
      </c>
      <c r="B103" s="32" t="s">
        <v>1734</v>
      </c>
      <c r="C103" s="32" t="s">
        <v>1713</v>
      </c>
      <c r="D103" s="36" t="s">
        <v>2312</v>
      </c>
      <c r="E103" s="35" t="s">
        <v>1517</v>
      </c>
      <c r="F103" s="36" t="s">
        <v>217</v>
      </c>
      <c r="G103" s="49">
        <v>80903349</v>
      </c>
      <c r="H103" s="47"/>
      <c r="I103" s="49"/>
      <c r="J103" s="49"/>
      <c r="K103" s="49"/>
      <c r="L103" s="35" t="s">
        <v>1852</v>
      </c>
      <c r="M103" s="149">
        <v>42824</v>
      </c>
      <c r="N103" s="150">
        <v>42824</v>
      </c>
      <c r="O103" s="150">
        <v>43098</v>
      </c>
      <c r="P103" s="49">
        <v>270</v>
      </c>
      <c r="Q103" s="55">
        <v>46476171</v>
      </c>
      <c r="R103" s="35" t="s">
        <v>173</v>
      </c>
      <c r="S103" s="65">
        <v>1549</v>
      </c>
      <c r="T103" s="34" t="s">
        <v>1738</v>
      </c>
      <c r="U103" s="151"/>
      <c r="V103" s="151"/>
      <c r="W103" s="151"/>
      <c r="X103" s="151"/>
      <c r="Y103" s="151"/>
      <c r="Z103" s="152"/>
      <c r="AA103" s="152"/>
      <c r="AB103" s="152"/>
      <c r="AC103" s="151"/>
      <c r="AD103" s="151">
        <f t="shared" si="0"/>
        <v>46476171</v>
      </c>
      <c r="AE103" s="36" t="s">
        <v>1706</v>
      </c>
      <c r="AF103" s="36"/>
      <c r="AG103" s="36"/>
      <c r="AH103" s="4"/>
    </row>
    <row r="104" spans="1:34" ht="15.75" customHeight="1">
      <c r="A104" s="32" t="s">
        <v>2313</v>
      </c>
      <c r="B104" s="32" t="s">
        <v>1734</v>
      </c>
      <c r="C104" s="32" t="s">
        <v>1713</v>
      </c>
      <c r="D104" s="36" t="s">
        <v>2314</v>
      </c>
      <c r="E104" s="35" t="s">
        <v>2315</v>
      </c>
      <c r="F104" s="36" t="s">
        <v>217</v>
      </c>
      <c r="G104" s="49">
        <v>53040200</v>
      </c>
      <c r="H104" s="47"/>
      <c r="I104" s="49"/>
      <c r="J104" s="49"/>
      <c r="K104" s="49"/>
      <c r="L104" s="35" t="s">
        <v>2317</v>
      </c>
      <c r="M104" s="149">
        <v>42828</v>
      </c>
      <c r="N104" s="150">
        <v>42828</v>
      </c>
      <c r="O104" s="150">
        <v>42949</v>
      </c>
      <c r="P104" s="49">
        <v>120</v>
      </c>
      <c r="Q104" s="55">
        <v>20656076</v>
      </c>
      <c r="R104" s="35" t="s">
        <v>173</v>
      </c>
      <c r="S104" s="65">
        <v>1549</v>
      </c>
      <c r="T104" s="34" t="s">
        <v>1738</v>
      </c>
      <c r="U104" s="151"/>
      <c r="V104" s="151"/>
      <c r="W104" s="151"/>
      <c r="X104" s="151"/>
      <c r="Y104" s="151">
        <v>10328038</v>
      </c>
      <c r="Z104" s="152"/>
      <c r="AA104" s="152"/>
      <c r="AB104" s="152"/>
      <c r="AC104" s="151"/>
      <c r="AD104" s="151">
        <f t="shared" si="0"/>
        <v>30984114</v>
      </c>
      <c r="AE104" s="36" t="s">
        <v>1706</v>
      </c>
      <c r="AF104" s="36"/>
      <c r="AG104" s="36"/>
      <c r="AH104" s="4"/>
    </row>
    <row r="105" spans="1:34" ht="15.75" customHeight="1">
      <c r="A105" s="32" t="s">
        <v>2321</v>
      </c>
      <c r="B105" s="32" t="s">
        <v>1734</v>
      </c>
      <c r="C105" s="32" t="s">
        <v>1713</v>
      </c>
      <c r="D105" s="36" t="s">
        <v>2322</v>
      </c>
      <c r="E105" s="35" t="s">
        <v>2323</v>
      </c>
      <c r="F105" s="36" t="s">
        <v>217</v>
      </c>
      <c r="G105" s="49">
        <v>51874712</v>
      </c>
      <c r="H105" s="47"/>
      <c r="I105" s="49"/>
      <c r="J105" s="49"/>
      <c r="K105" s="49"/>
      <c r="L105" s="35" t="s">
        <v>2324</v>
      </c>
      <c r="M105" s="149">
        <v>42828</v>
      </c>
      <c r="N105" s="150">
        <v>42859</v>
      </c>
      <c r="O105" s="150">
        <v>43045</v>
      </c>
      <c r="P105" s="49">
        <v>120</v>
      </c>
      <c r="Q105" s="55">
        <v>20656076</v>
      </c>
      <c r="R105" s="35" t="s">
        <v>173</v>
      </c>
      <c r="S105" s="65">
        <v>1549</v>
      </c>
      <c r="T105" s="34" t="s">
        <v>1738</v>
      </c>
      <c r="U105" s="151"/>
      <c r="V105" s="151"/>
      <c r="W105" s="151"/>
      <c r="X105" s="151"/>
      <c r="Y105" s="151">
        <v>10328038</v>
      </c>
      <c r="Z105" s="152"/>
      <c r="AA105" s="152"/>
      <c r="AB105" s="152"/>
      <c r="AC105" s="151"/>
      <c r="AD105" s="151">
        <f t="shared" si="0"/>
        <v>30984114</v>
      </c>
      <c r="AE105" s="36" t="s">
        <v>1706</v>
      </c>
      <c r="AF105" s="36"/>
      <c r="AG105" s="36"/>
      <c r="AH105" s="4"/>
    </row>
    <row r="106" spans="1:34" ht="15.75" customHeight="1">
      <c r="A106" s="32" t="s">
        <v>2328</v>
      </c>
      <c r="B106" s="32" t="s">
        <v>1734</v>
      </c>
      <c r="C106" s="32" t="s">
        <v>1713</v>
      </c>
      <c r="D106" s="36" t="s">
        <v>2329</v>
      </c>
      <c r="E106" s="35" t="s">
        <v>2330</v>
      </c>
      <c r="F106" s="36" t="s">
        <v>217</v>
      </c>
      <c r="G106" s="49">
        <v>37323165</v>
      </c>
      <c r="H106" s="47"/>
      <c r="I106" s="49"/>
      <c r="J106" s="49"/>
      <c r="K106" s="49"/>
      <c r="L106" s="35" t="s">
        <v>2331</v>
      </c>
      <c r="M106" s="149">
        <v>42859</v>
      </c>
      <c r="N106" s="150">
        <v>42830</v>
      </c>
      <c r="O106" s="150">
        <v>42951</v>
      </c>
      <c r="P106" s="49">
        <v>120</v>
      </c>
      <c r="Q106" s="55">
        <v>20656076</v>
      </c>
      <c r="R106" s="35" t="s">
        <v>173</v>
      </c>
      <c r="S106" s="65">
        <v>1549</v>
      </c>
      <c r="T106" s="34" t="s">
        <v>1738</v>
      </c>
      <c r="U106" s="151"/>
      <c r="V106" s="151"/>
      <c r="W106" s="151"/>
      <c r="X106" s="151"/>
      <c r="Y106" s="151"/>
      <c r="Z106" s="152"/>
      <c r="AA106" s="152"/>
      <c r="AB106" s="152"/>
      <c r="AC106" s="151"/>
      <c r="AD106" s="151">
        <f t="shared" si="0"/>
        <v>20656076</v>
      </c>
      <c r="AE106" s="36" t="s">
        <v>1706</v>
      </c>
      <c r="AF106" s="36"/>
      <c r="AG106" s="36"/>
      <c r="AH106" s="4"/>
    </row>
    <row r="107" spans="1:34" ht="15.75" customHeight="1">
      <c r="A107" s="32" t="s">
        <v>2333</v>
      </c>
      <c r="B107" s="32" t="s">
        <v>1734</v>
      </c>
      <c r="C107" s="32" t="s">
        <v>1713</v>
      </c>
      <c r="D107" s="36" t="s">
        <v>2334</v>
      </c>
      <c r="E107" s="35" t="s">
        <v>556</v>
      </c>
      <c r="F107" s="36" t="s">
        <v>217</v>
      </c>
      <c r="G107" s="49">
        <v>52363861</v>
      </c>
      <c r="H107" s="47"/>
      <c r="I107" s="49"/>
      <c r="J107" s="49"/>
      <c r="K107" s="49"/>
      <c r="L107" s="35" t="s">
        <v>2335</v>
      </c>
      <c r="M107" s="149">
        <v>42829</v>
      </c>
      <c r="N107" s="150">
        <v>42829</v>
      </c>
      <c r="O107" s="150">
        <v>42950</v>
      </c>
      <c r="P107" s="49">
        <v>120</v>
      </c>
      <c r="Q107" s="55">
        <v>18885548</v>
      </c>
      <c r="R107" s="35" t="s">
        <v>1894</v>
      </c>
      <c r="S107" s="65">
        <v>1536</v>
      </c>
      <c r="T107" s="34" t="s">
        <v>1895</v>
      </c>
      <c r="U107" s="151"/>
      <c r="V107" s="151"/>
      <c r="W107" s="151"/>
      <c r="X107" s="151"/>
      <c r="Y107" s="151">
        <v>9442774</v>
      </c>
      <c r="Z107" s="152"/>
      <c r="AA107" s="152"/>
      <c r="AB107" s="152"/>
      <c r="AC107" s="151"/>
      <c r="AD107" s="151">
        <f t="shared" si="0"/>
        <v>28328322</v>
      </c>
      <c r="AE107" s="36" t="s">
        <v>1706</v>
      </c>
      <c r="AF107" s="36"/>
      <c r="AG107" s="36"/>
      <c r="AH107" s="4"/>
    </row>
    <row r="108" spans="1:34" ht="15.75" customHeight="1">
      <c r="A108" s="196" t="s">
        <v>2337</v>
      </c>
      <c r="B108" s="196" t="s">
        <v>2338</v>
      </c>
      <c r="C108" s="196" t="s">
        <v>1713</v>
      </c>
      <c r="D108" s="196" t="s">
        <v>2340</v>
      </c>
      <c r="E108" s="199" t="s">
        <v>2343</v>
      </c>
      <c r="F108" s="196" t="s">
        <v>123</v>
      </c>
      <c r="G108" s="196">
        <v>901030624</v>
      </c>
      <c r="H108" s="47" t="s">
        <v>2344</v>
      </c>
      <c r="I108" s="36" t="s">
        <v>123</v>
      </c>
      <c r="J108" s="49" t="s">
        <v>2345</v>
      </c>
      <c r="K108" s="202">
        <v>0.35</v>
      </c>
      <c r="L108" s="199" t="s">
        <v>2346</v>
      </c>
      <c r="M108" s="203">
        <v>42857</v>
      </c>
      <c r="N108" s="204">
        <v>42857</v>
      </c>
      <c r="O108" s="204">
        <v>43236</v>
      </c>
      <c r="P108" s="196">
        <v>270</v>
      </c>
      <c r="Q108" s="205">
        <v>78403742</v>
      </c>
      <c r="R108" s="199" t="s">
        <v>2356</v>
      </c>
      <c r="S108" s="196" t="s">
        <v>2357</v>
      </c>
      <c r="T108" s="196" t="s">
        <v>2357</v>
      </c>
      <c r="U108" s="196">
        <v>1</v>
      </c>
      <c r="V108" s="196" t="s">
        <v>2358</v>
      </c>
      <c r="W108" s="196">
        <v>449</v>
      </c>
      <c r="X108" s="196">
        <v>458</v>
      </c>
      <c r="Y108" s="206">
        <v>31903422</v>
      </c>
      <c r="Z108" s="196">
        <v>1</v>
      </c>
      <c r="AA108" s="150">
        <v>43123</v>
      </c>
      <c r="AB108" s="196">
        <v>90</v>
      </c>
      <c r="AC108" s="196">
        <v>360</v>
      </c>
      <c r="AD108" s="208">
        <f t="shared" si="0"/>
        <v>110307164</v>
      </c>
      <c r="AE108" s="196" t="s">
        <v>1706</v>
      </c>
      <c r="AF108" s="196" t="s">
        <v>1731</v>
      </c>
      <c r="AG108" s="196"/>
      <c r="AH108" s="4"/>
    </row>
    <row r="109" spans="1:34" ht="15.75" customHeight="1">
      <c r="A109" s="209"/>
      <c r="B109" s="209" t="s">
        <v>2338</v>
      </c>
      <c r="C109" s="209" t="s">
        <v>1713</v>
      </c>
      <c r="D109" s="209" t="s">
        <v>2340</v>
      </c>
      <c r="E109" s="210" t="s">
        <v>2343</v>
      </c>
      <c r="F109" s="209" t="s">
        <v>123</v>
      </c>
      <c r="G109" s="209">
        <v>901030624</v>
      </c>
      <c r="H109" s="47" t="s">
        <v>2365</v>
      </c>
      <c r="I109" s="36" t="s">
        <v>123</v>
      </c>
      <c r="J109" s="49" t="s">
        <v>2366</v>
      </c>
      <c r="K109" s="202">
        <v>0.3</v>
      </c>
      <c r="L109" s="210"/>
      <c r="M109" s="211"/>
      <c r="N109" s="212"/>
      <c r="O109" s="212"/>
      <c r="P109" s="209"/>
      <c r="Q109" s="213"/>
      <c r="R109" s="210"/>
      <c r="S109" s="209"/>
      <c r="T109" s="209"/>
      <c r="U109" s="209"/>
      <c r="V109" s="209"/>
      <c r="W109" s="209"/>
      <c r="X109" s="209"/>
      <c r="Y109" s="209"/>
      <c r="Z109" s="209">
        <v>2</v>
      </c>
      <c r="AA109" s="150">
        <v>43214</v>
      </c>
      <c r="AB109" s="209">
        <v>15</v>
      </c>
      <c r="AC109" s="209">
        <v>375</v>
      </c>
      <c r="AD109" s="215"/>
      <c r="AE109" s="209"/>
      <c r="AF109" s="209"/>
      <c r="AG109" s="209"/>
      <c r="AH109" s="4"/>
    </row>
    <row r="110" spans="1:34" ht="15.75" customHeight="1">
      <c r="A110" s="216"/>
      <c r="B110" s="216"/>
      <c r="C110" s="216"/>
      <c r="D110" s="216"/>
      <c r="E110" s="217"/>
      <c r="F110" s="216"/>
      <c r="G110" s="216"/>
      <c r="H110" s="47" t="s">
        <v>2374</v>
      </c>
      <c r="I110" s="36" t="s">
        <v>123</v>
      </c>
      <c r="J110" s="49" t="s">
        <v>2375</v>
      </c>
      <c r="K110" s="202">
        <v>0.35</v>
      </c>
      <c r="L110" s="217"/>
      <c r="M110" s="218"/>
      <c r="N110" s="219"/>
      <c r="O110" s="219"/>
      <c r="P110" s="216"/>
      <c r="Q110" s="220"/>
      <c r="R110" s="217"/>
      <c r="S110" s="216"/>
      <c r="T110" s="216"/>
      <c r="U110" s="216"/>
      <c r="V110" s="216"/>
      <c r="W110" s="216"/>
      <c r="X110" s="216"/>
      <c r="Y110" s="216"/>
      <c r="Z110" s="216"/>
      <c r="AA110" s="150"/>
      <c r="AB110" s="216"/>
      <c r="AC110" s="216"/>
      <c r="AD110" s="221"/>
      <c r="AE110" s="216"/>
      <c r="AF110" s="216"/>
      <c r="AG110" s="216"/>
      <c r="AH110" s="4"/>
    </row>
    <row r="111" spans="1:34" ht="15.75" customHeight="1">
      <c r="A111" s="153" t="s">
        <v>2383</v>
      </c>
      <c r="B111" s="153" t="s">
        <v>1734</v>
      </c>
      <c r="C111" s="153" t="s">
        <v>1713</v>
      </c>
      <c r="D111" s="154" t="s">
        <v>2384</v>
      </c>
      <c r="E111" s="155" t="s">
        <v>1101</v>
      </c>
      <c r="F111" s="154" t="s">
        <v>217</v>
      </c>
      <c r="G111" s="156">
        <v>35489792</v>
      </c>
      <c r="H111" s="157"/>
      <c r="I111" s="156"/>
      <c r="J111" s="156"/>
      <c r="K111" s="156"/>
      <c r="L111" s="155" t="s">
        <v>2385</v>
      </c>
      <c r="M111" s="223">
        <v>42888</v>
      </c>
      <c r="N111" s="159">
        <v>42888</v>
      </c>
      <c r="O111" s="225">
        <v>43252</v>
      </c>
      <c r="P111" s="156">
        <v>240</v>
      </c>
      <c r="Q111" s="160">
        <v>22425968</v>
      </c>
      <c r="R111" s="155" t="s">
        <v>2261</v>
      </c>
      <c r="S111" s="161">
        <v>1544</v>
      </c>
      <c r="T111" s="162" t="s">
        <v>2262</v>
      </c>
      <c r="U111" s="163">
        <v>1</v>
      </c>
      <c r="V111" s="163" t="s">
        <v>2386</v>
      </c>
      <c r="W111" s="163">
        <v>458</v>
      </c>
      <c r="X111" s="163">
        <v>457</v>
      </c>
      <c r="Y111" s="164">
        <v>11212984</v>
      </c>
      <c r="Z111" s="163">
        <v>1</v>
      </c>
      <c r="AA111" s="159">
        <v>43130</v>
      </c>
      <c r="AB111" s="163">
        <v>120</v>
      </c>
      <c r="AC111" s="163">
        <v>360</v>
      </c>
      <c r="AD111" s="164">
        <f t="shared" ref="AD111:AD112" si="1">Y111+Q111</f>
        <v>33638952</v>
      </c>
      <c r="AE111" s="162" t="s">
        <v>2391</v>
      </c>
      <c r="AF111" s="162" t="s">
        <v>2392</v>
      </c>
      <c r="AG111" s="162"/>
      <c r="AH111" s="4"/>
    </row>
    <row r="112" spans="1:34" ht="15.75" customHeight="1">
      <c r="A112" s="32" t="s">
        <v>2393</v>
      </c>
      <c r="B112" s="32" t="s">
        <v>2394</v>
      </c>
      <c r="C112" s="32" t="s">
        <v>1713</v>
      </c>
      <c r="D112" s="36" t="s">
        <v>2396</v>
      </c>
      <c r="E112" s="35" t="s">
        <v>2397</v>
      </c>
      <c r="F112" s="36" t="s">
        <v>123</v>
      </c>
      <c r="G112" s="49" t="s">
        <v>2398</v>
      </c>
      <c r="H112" s="47"/>
      <c r="I112" s="49"/>
      <c r="J112" s="49"/>
      <c r="K112" s="49"/>
      <c r="L112" s="35" t="s">
        <v>2401</v>
      </c>
      <c r="M112" s="149">
        <v>42950</v>
      </c>
      <c r="N112" s="150">
        <v>42964</v>
      </c>
      <c r="O112" s="219">
        <v>43341</v>
      </c>
      <c r="P112" s="49">
        <v>240</v>
      </c>
      <c r="Q112" s="55">
        <v>18048000</v>
      </c>
      <c r="R112" s="35" t="s">
        <v>2402</v>
      </c>
      <c r="S112" s="34" t="s">
        <v>2403</v>
      </c>
      <c r="T112" s="34" t="s">
        <v>2403</v>
      </c>
      <c r="U112" s="152">
        <v>1</v>
      </c>
      <c r="V112" s="36">
        <v>43165</v>
      </c>
      <c r="W112" s="152" t="s">
        <v>2404</v>
      </c>
      <c r="X112" s="152" t="s">
        <v>2405</v>
      </c>
      <c r="Y112" s="151">
        <f>4000000+5024000</f>
        <v>9024000</v>
      </c>
      <c r="Z112" s="152">
        <v>2</v>
      </c>
      <c r="AA112" s="34" t="s">
        <v>2412</v>
      </c>
      <c r="AB112" s="152" t="s">
        <v>2413</v>
      </c>
      <c r="AC112" s="152">
        <v>375</v>
      </c>
      <c r="AD112" s="151">
        <f t="shared" si="1"/>
        <v>27072000</v>
      </c>
      <c r="AE112" s="36" t="s">
        <v>2414</v>
      </c>
      <c r="AF112" s="34" t="s">
        <v>2392</v>
      </c>
      <c r="AG112" s="34"/>
      <c r="AH112" s="4"/>
    </row>
    <row r="113" spans="1:34" ht="15.75" customHeight="1">
      <c r="A113" s="32" t="s">
        <v>2417</v>
      </c>
      <c r="B113" s="32" t="s">
        <v>2394</v>
      </c>
      <c r="C113" s="32" t="s">
        <v>1713</v>
      </c>
      <c r="D113" s="36" t="s">
        <v>2418</v>
      </c>
      <c r="E113" s="35" t="s">
        <v>2419</v>
      </c>
      <c r="F113" s="36" t="s">
        <v>123</v>
      </c>
      <c r="G113" s="49" t="s">
        <v>2420</v>
      </c>
      <c r="H113" s="47"/>
      <c r="I113" s="49"/>
      <c r="J113" s="49"/>
      <c r="K113" s="49"/>
      <c r="L113" s="35" t="s">
        <v>2421</v>
      </c>
      <c r="M113" s="149">
        <v>42962</v>
      </c>
      <c r="N113" s="150">
        <v>42965</v>
      </c>
      <c r="O113" s="150">
        <v>43203</v>
      </c>
      <c r="P113" s="49">
        <v>150</v>
      </c>
      <c r="Q113" s="55" t="s">
        <v>2423</v>
      </c>
      <c r="R113" s="35" t="s">
        <v>1694</v>
      </c>
      <c r="S113" s="34" t="s">
        <v>2424</v>
      </c>
      <c r="T113" s="34" t="s">
        <v>2424</v>
      </c>
      <c r="U113" s="151"/>
      <c r="V113" s="151"/>
      <c r="W113" s="151"/>
      <c r="X113" s="151"/>
      <c r="Y113" s="151"/>
      <c r="Z113" s="152"/>
      <c r="AA113" s="152"/>
      <c r="AB113" s="152"/>
      <c r="AC113" s="151"/>
      <c r="AD113" s="151">
        <v>9347450</v>
      </c>
      <c r="AE113" s="36" t="s">
        <v>1706</v>
      </c>
      <c r="AF113" s="34" t="s">
        <v>2426</v>
      </c>
      <c r="AG113" s="34"/>
      <c r="AH113" s="4"/>
    </row>
    <row r="114" spans="1:34" ht="15.75" customHeight="1">
      <c r="A114" s="32" t="s">
        <v>2427</v>
      </c>
      <c r="B114" s="32" t="s">
        <v>2394</v>
      </c>
      <c r="C114" s="32" t="s">
        <v>1713</v>
      </c>
      <c r="D114" s="36" t="s">
        <v>2431</v>
      </c>
      <c r="E114" s="35" t="s">
        <v>2432</v>
      </c>
      <c r="F114" s="36" t="s">
        <v>123</v>
      </c>
      <c r="G114" s="49" t="s">
        <v>2433</v>
      </c>
      <c r="H114" s="47"/>
      <c r="I114" s="49"/>
      <c r="J114" s="49"/>
      <c r="K114" s="49"/>
      <c r="L114" s="35" t="s">
        <v>2434</v>
      </c>
      <c r="M114" s="149">
        <v>42963</v>
      </c>
      <c r="N114" s="150">
        <v>42971</v>
      </c>
      <c r="O114" s="150">
        <v>43117</v>
      </c>
      <c r="P114" s="49">
        <v>30</v>
      </c>
      <c r="Q114" s="55">
        <v>9771580</v>
      </c>
      <c r="R114" s="35" t="s">
        <v>173</v>
      </c>
      <c r="S114" s="34">
        <v>1549</v>
      </c>
      <c r="T114" s="34" t="s">
        <v>1738</v>
      </c>
      <c r="U114" s="151"/>
      <c r="V114" s="151"/>
      <c r="W114" s="151"/>
      <c r="X114" s="151"/>
      <c r="Y114" s="151"/>
      <c r="Z114" s="152"/>
      <c r="AA114" s="152"/>
      <c r="AB114" s="152"/>
      <c r="AC114" s="151"/>
      <c r="AD114" s="151">
        <f t="shared" ref="AD114:AD126" si="2">Y114+Q114</f>
        <v>9771580</v>
      </c>
      <c r="AE114" s="36" t="s">
        <v>1706</v>
      </c>
      <c r="AF114" s="36"/>
      <c r="AG114" s="36"/>
      <c r="AH114" s="4"/>
    </row>
    <row r="115" spans="1:34" ht="15.75" customHeight="1">
      <c r="A115" s="32" t="s">
        <v>2440</v>
      </c>
      <c r="B115" s="32" t="s">
        <v>2394</v>
      </c>
      <c r="C115" s="32" t="s">
        <v>1713</v>
      </c>
      <c r="D115" s="36" t="s">
        <v>2441</v>
      </c>
      <c r="E115" s="35" t="s">
        <v>2442</v>
      </c>
      <c r="F115" s="36" t="s">
        <v>217</v>
      </c>
      <c r="G115" s="49">
        <v>52009921</v>
      </c>
      <c r="H115" s="47"/>
      <c r="I115" s="49"/>
      <c r="J115" s="49"/>
      <c r="K115" s="49"/>
      <c r="L115" s="35" t="s">
        <v>2445</v>
      </c>
      <c r="M115" s="149">
        <v>42965</v>
      </c>
      <c r="N115" s="150">
        <v>42977</v>
      </c>
      <c r="O115" s="150">
        <v>43003</v>
      </c>
      <c r="P115" s="49">
        <v>30</v>
      </c>
      <c r="Q115" s="55">
        <v>2630000</v>
      </c>
      <c r="R115" s="35" t="s">
        <v>1694</v>
      </c>
      <c r="S115" s="65" t="s">
        <v>2446</v>
      </c>
      <c r="T115" s="65" t="s">
        <v>2446</v>
      </c>
      <c r="U115" s="151"/>
      <c r="V115" s="151"/>
      <c r="W115" s="151"/>
      <c r="X115" s="151"/>
      <c r="Y115" s="151"/>
      <c r="Z115" s="152"/>
      <c r="AA115" s="152"/>
      <c r="AB115" s="152"/>
      <c r="AC115" s="151"/>
      <c r="AD115" s="151">
        <f t="shared" si="2"/>
        <v>2630000</v>
      </c>
      <c r="AE115" s="36" t="s">
        <v>1706</v>
      </c>
      <c r="AF115" s="36"/>
      <c r="AG115" s="36"/>
      <c r="AH115" s="4"/>
    </row>
    <row r="116" spans="1:34" ht="15.75" customHeight="1">
      <c r="A116" s="32" t="s">
        <v>2447</v>
      </c>
      <c r="B116" s="32" t="s">
        <v>2394</v>
      </c>
      <c r="C116" s="32" t="s">
        <v>1713</v>
      </c>
      <c r="D116" s="36" t="s">
        <v>2450</v>
      </c>
      <c r="E116" s="35" t="s">
        <v>2451</v>
      </c>
      <c r="F116" s="36" t="s">
        <v>123</v>
      </c>
      <c r="G116" s="49" t="s">
        <v>2452</v>
      </c>
      <c r="H116" s="47"/>
      <c r="I116" s="49"/>
      <c r="J116" s="49"/>
      <c r="K116" s="49"/>
      <c r="L116" s="35" t="s">
        <v>2453</v>
      </c>
      <c r="M116" s="149">
        <v>43001</v>
      </c>
      <c r="N116" s="150">
        <v>42982</v>
      </c>
      <c r="O116" s="150">
        <v>43008</v>
      </c>
      <c r="P116" s="49">
        <v>240</v>
      </c>
      <c r="Q116" s="55">
        <v>12307973</v>
      </c>
      <c r="R116" s="35" t="s">
        <v>1694</v>
      </c>
      <c r="S116" s="34" t="s">
        <v>2424</v>
      </c>
      <c r="T116" s="34" t="s">
        <v>2424</v>
      </c>
      <c r="U116" s="151"/>
      <c r="V116" s="151"/>
      <c r="W116" s="151"/>
      <c r="X116" s="151"/>
      <c r="Y116" s="151"/>
      <c r="Z116" s="152"/>
      <c r="AA116" s="152"/>
      <c r="AB116" s="152"/>
      <c r="AC116" s="151"/>
      <c r="AD116" s="151">
        <f t="shared" si="2"/>
        <v>12307973</v>
      </c>
      <c r="AE116" s="36" t="s">
        <v>1706</v>
      </c>
      <c r="AF116" s="34" t="s">
        <v>2454</v>
      </c>
      <c r="AG116" s="34"/>
      <c r="AH116" s="4"/>
    </row>
    <row r="117" spans="1:34" ht="15.75" customHeight="1">
      <c r="A117" s="32" t="s">
        <v>2455</v>
      </c>
      <c r="B117" s="32" t="s">
        <v>2456</v>
      </c>
      <c r="C117" s="32" t="s">
        <v>1690</v>
      </c>
      <c r="D117" s="36" t="s">
        <v>2457</v>
      </c>
      <c r="E117" s="35" t="s">
        <v>2458</v>
      </c>
      <c r="F117" s="36" t="s">
        <v>123</v>
      </c>
      <c r="G117" s="49" t="s">
        <v>2459</v>
      </c>
      <c r="H117" s="47"/>
      <c r="I117" s="49"/>
      <c r="J117" s="49"/>
      <c r="K117" s="49"/>
      <c r="L117" s="35" t="s">
        <v>2460</v>
      </c>
      <c r="M117" s="149">
        <v>42955</v>
      </c>
      <c r="N117" s="150">
        <v>42955</v>
      </c>
      <c r="O117" s="150">
        <v>43223</v>
      </c>
      <c r="P117" s="49">
        <v>360</v>
      </c>
      <c r="Q117" s="55">
        <v>0</v>
      </c>
      <c r="R117" s="35" t="s">
        <v>2461</v>
      </c>
      <c r="S117" s="34" t="s">
        <v>2462</v>
      </c>
      <c r="T117" s="34" t="s">
        <v>2462</v>
      </c>
      <c r="U117" s="151"/>
      <c r="V117" s="151"/>
      <c r="W117" s="151"/>
      <c r="X117" s="151"/>
      <c r="Y117" s="151"/>
      <c r="Z117" s="152"/>
      <c r="AA117" s="152"/>
      <c r="AB117" s="152"/>
      <c r="AC117" s="151"/>
      <c r="AD117" s="151">
        <f t="shared" si="2"/>
        <v>0</v>
      </c>
      <c r="AE117" s="36" t="s">
        <v>228</v>
      </c>
      <c r="AF117" s="34" t="s">
        <v>2464</v>
      </c>
      <c r="AG117" s="34"/>
      <c r="AH117" s="4"/>
    </row>
    <row r="118" spans="1:34" ht="15.75" customHeight="1">
      <c r="A118" s="153" t="s">
        <v>2466</v>
      </c>
      <c r="B118" s="153" t="s">
        <v>2394</v>
      </c>
      <c r="C118" s="153" t="s">
        <v>1713</v>
      </c>
      <c r="D118" s="154" t="s">
        <v>2470</v>
      </c>
      <c r="E118" s="155" t="s">
        <v>2472</v>
      </c>
      <c r="F118" s="154" t="s">
        <v>217</v>
      </c>
      <c r="G118" s="156">
        <v>19050790</v>
      </c>
      <c r="H118" s="157"/>
      <c r="I118" s="156"/>
      <c r="J118" s="156"/>
      <c r="K118" s="156"/>
      <c r="L118" s="155" t="s">
        <v>2474</v>
      </c>
      <c r="M118" s="223">
        <v>42989</v>
      </c>
      <c r="N118" s="159">
        <v>42990</v>
      </c>
      <c r="O118" s="159">
        <v>42989</v>
      </c>
      <c r="P118" s="156">
        <v>30</v>
      </c>
      <c r="Q118" s="160">
        <v>2755000</v>
      </c>
      <c r="R118" s="155" t="s">
        <v>1694</v>
      </c>
      <c r="S118" s="162" t="s">
        <v>2424</v>
      </c>
      <c r="T118" s="162" t="s">
        <v>2424</v>
      </c>
      <c r="U118" s="164"/>
      <c r="V118" s="164"/>
      <c r="W118" s="164"/>
      <c r="X118" s="164"/>
      <c r="Y118" s="164"/>
      <c r="Z118" s="163"/>
      <c r="AA118" s="163"/>
      <c r="AB118" s="163"/>
      <c r="AC118" s="164"/>
      <c r="AD118" s="164">
        <f t="shared" si="2"/>
        <v>2755000</v>
      </c>
      <c r="AE118" s="162" t="s">
        <v>2476</v>
      </c>
      <c r="AF118" s="154"/>
      <c r="AG118" s="154"/>
      <c r="AH118" s="4"/>
    </row>
    <row r="119" spans="1:34" ht="15.75" customHeight="1">
      <c r="A119" s="32" t="s">
        <v>2478</v>
      </c>
      <c r="B119" s="32" t="s">
        <v>2394</v>
      </c>
      <c r="C119" s="32" t="s">
        <v>1713</v>
      </c>
      <c r="D119" s="36" t="s">
        <v>2479</v>
      </c>
      <c r="E119" s="35" t="s">
        <v>2480</v>
      </c>
      <c r="F119" s="36" t="s">
        <v>123</v>
      </c>
      <c r="G119" s="49" t="s">
        <v>2481</v>
      </c>
      <c r="H119" s="47"/>
      <c r="I119" s="49"/>
      <c r="J119" s="49"/>
      <c r="K119" s="49"/>
      <c r="L119" s="35" t="s">
        <v>2482</v>
      </c>
      <c r="M119" s="149">
        <v>42993</v>
      </c>
      <c r="N119" s="150">
        <v>42993</v>
      </c>
      <c r="O119" s="150">
        <v>43204</v>
      </c>
      <c r="P119" s="49">
        <v>198</v>
      </c>
      <c r="Q119" s="55">
        <v>5105090</v>
      </c>
      <c r="R119" s="35" t="s">
        <v>2484</v>
      </c>
      <c r="S119" s="34" t="s">
        <v>2486</v>
      </c>
      <c r="T119" s="34" t="s">
        <v>2487</v>
      </c>
      <c r="U119" s="151"/>
      <c r="V119" s="151"/>
      <c r="W119" s="151"/>
      <c r="X119" s="151"/>
      <c r="Y119" s="151"/>
      <c r="Z119" s="152"/>
      <c r="AA119" s="152"/>
      <c r="AB119" s="152"/>
      <c r="AC119" s="151"/>
      <c r="AD119" s="151">
        <f t="shared" si="2"/>
        <v>5105090</v>
      </c>
      <c r="AE119" s="36" t="s">
        <v>1706</v>
      </c>
      <c r="AF119" s="34" t="s">
        <v>2464</v>
      </c>
      <c r="AG119" s="34"/>
      <c r="AH119" s="4"/>
    </row>
    <row r="120" spans="1:34" ht="15.75" customHeight="1">
      <c r="A120" s="32" t="s">
        <v>2495</v>
      </c>
      <c r="B120" s="32" t="s">
        <v>1734</v>
      </c>
      <c r="C120" s="32" t="s">
        <v>1713</v>
      </c>
      <c r="D120" s="36" t="s">
        <v>2496</v>
      </c>
      <c r="E120" s="35" t="s">
        <v>608</v>
      </c>
      <c r="F120" s="36" t="s">
        <v>217</v>
      </c>
      <c r="G120" s="49">
        <v>1032439201</v>
      </c>
      <c r="H120" s="47"/>
      <c r="I120" s="49"/>
      <c r="J120" s="49"/>
      <c r="K120" s="49"/>
      <c r="L120" s="35" t="s">
        <v>2501</v>
      </c>
      <c r="M120" s="149">
        <v>42975</v>
      </c>
      <c r="N120" s="150">
        <v>42977</v>
      </c>
      <c r="O120" s="150">
        <v>43191</v>
      </c>
      <c r="P120" s="49">
        <v>120</v>
      </c>
      <c r="Q120" s="55">
        <v>18885555</v>
      </c>
      <c r="R120" s="35" t="s">
        <v>173</v>
      </c>
      <c r="S120" s="34">
        <v>1549</v>
      </c>
      <c r="T120" s="34" t="s">
        <v>1738</v>
      </c>
      <c r="U120" s="151"/>
      <c r="V120" s="151"/>
      <c r="W120" s="151"/>
      <c r="X120" s="151"/>
      <c r="Y120" s="151"/>
      <c r="Z120" s="152"/>
      <c r="AA120" s="152"/>
      <c r="AB120" s="152"/>
      <c r="AC120" s="151"/>
      <c r="AD120" s="151">
        <f t="shared" si="2"/>
        <v>18885555</v>
      </c>
      <c r="AE120" s="36" t="s">
        <v>1706</v>
      </c>
      <c r="AF120" s="36"/>
      <c r="AG120" s="36"/>
      <c r="AH120" s="4"/>
    </row>
    <row r="121" spans="1:34" ht="15.75" customHeight="1">
      <c r="A121" s="32" t="s">
        <v>2504</v>
      </c>
      <c r="B121" s="32" t="s">
        <v>2456</v>
      </c>
      <c r="C121" s="32" t="s">
        <v>1713</v>
      </c>
      <c r="D121" s="36" t="s">
        <v>2506</v>
      </c>
      <c r="E121" s="35" t="s">
        <v>2509</v>
      </c>
      <c r="F121" s="36" t="s">
        <v>123</v>
      </c>
      <c r="G121" s="49" t="s">
        <v>2511</v>
      </c>
      <c r="H121" s="47"/>
      <c r="I121" s="49"/>
      <c r="J121" s="49"/>
      <c r="K121" s="49"/>
      <c r="L121" s="35" t="s">
        <v>2512</v>
      </c>
      <c r="M121" s="149">
        <v>42979</v>
      </c>
      <c r="N121" s="150">
        <v>42984</v>
      </c>
      <c r="O121" s="150">
        <v>43098</v>
      </c>
      <c r="P121" s="49">
        <v>15</v>
      </c>
      <c r="Q121" s="55">
        <v>19490000</v>
      </c>
      <c r="R121" s="35" t="s">
        <v>2494</v>
      </c>
      <c r="S121" s="34">
        <v>1550</v>
      </c>
      <c r="T121" s="34" t="s">
        <v>2342</v>
      </c>
      <c r="U121" s="151"/>
      <c r="V121" s="151"/>
      <c r="W121" s="151"/>
      <c r="X121" s="151"/>
      <c r="Y121" s="151"/>
      <c r="Z121" s="152"/>
      <c r="AA121" s="152"/>
      <c r="AB121" s="152"/>
      <c r="AC121" s="151"/>
      <c r="AD121" s="151">
        <f t="shared" si="2"/>
        <v>19490000</v>
      </c>
      <c r="AE121" s="36" t="s">
        <v>1706</v>
      </c>
      <c r="AF121" s="36"/>
      <c r="AG121" s="36"/>
      <c r="AH121" s="4"/>
    </row>
    <row r="122" spans="1:34" ht="15.75" customHeight="1">
      <c r="A122" s="32" t="s">
        <v>2514</v>
      </c>
      <c r="B122" s="32" t="s">
        <v>2456</v>
      </c>
      <c r="C122" s="32" t="s">
        <v>1713</v>
      </c>
      <c r="D122" s="36" t="s">
        <v>2518</v>
      </c>
      <c r="E122" s="35" t="s">
        <v>2519</v>
      </c>
      <c r="F122" s="36" t="s">
        <v>123</v>
      </c>
      <c r="G122" s="49" t="s">
        <v>2523</v>
      </c>
      <c r="H122" s="47"/>
      <c r="I122" s="49"/>
      <c r="J122" s="49"/>
      <c r="K122" s="49"/>
      <c r="L122" s="35" t="s">
        <v>2525</v>
      </c>
      <c r="M122" s="149">
        <v>43010</v>
      </c>
      <c r="N122" s="150">
        <v>43010</v>
      </c>
      <c r="O122" s="150">
        <v>43252</v>
      </c>
      <c r="P122" s="49">
        <v>240</v>
      </c>
      <c r="Q122" s="55">
        <v>20000000</v>
      </c>
      <c r="R122" s="35" t="s">
        <v>2494</v>
      </c>
      <c r="S122" s="34">
        <v>1550</v>
      </c>
      <c r="T122" s="34" t="s">
        <v>2342</v>
      </c>
      <c r="U122" s="151"/>
      <c r="V122" s="151"/>
      <c r="W122" s="151"/>
      <c r="X122" s="151"/>
      <c r="Y122" s="151"/>
      <c r="Z122" s="152"/>
      <c r="AA122" s="152"/>
      <c r="AB122" s="152"/>
      <c r="AC122" s="151"/>
      <c r="AD122" s="151">
        <f t="shared" si="2"/>
        <v>20000000</v>
      </c>
      <c r="AE122" s="36" t="s">
        <v>2348</v>
      </c>
      <c r="AF122" s="34" t="s">
        <v>2529</v>
      </c>
      <c r="AG122" s="34"/>
      <c r="AH122" s="4"/>
    </row>
    <row r="123" spans="1:34" ht="15.75" customHeight="1">
      <c r="A123" s="32" t="s">
        <v>2531</v>
      </c>
      <c r="B123" s="32" t="s">
        <v>2456</v>
      </c>
      <c r="C123" s="32" t="s">
        <v>1690</v>
      </c>
      <c r="D123" s="36" t="s">
        <v>2533</v>
      </c>
      <c r="E123" s="35" t="s">
        <v>2534</v>
      </c>
      <c r="F123" s="36" t="s">
        <v>123</v>
      </c>
      <c r="G123" s="49">
        <v>860028580</v>
      </c>
      <c r="H123" s="47"/>
      <c r="I123" s="49"/>
      <c r="J123" s="49"/>
      <c r="K123" s="49"/>
      <c r="L123" s="35" t="s">
        <v>2540</v>
      </c>
      <c r="M123" s="149">
        <v>42982</v>
      </c>
      <c r="N123" s="150">
        <v>42982</v>
      </c>
      <c r="O123" s="150">
        <v>43347</v>
      </c>
      <c r="P123" s="49">
        <v>360</v>
      </c>
      <c r="Q123" s="55">
        <v>52448204.600000001</v>
      </c>
      <c r="R123" s="35" t="s">
        <v>2402</v>
      </c>
      <c r="S123" s="34" t="s">
        <v>2403</v>
      </c>
      <c r="T123" s="34" t="s">
        <v>2403</v>
      </c>
      <c r="U123" s="151"/>
      <c r="V123" s="151"/>
      <c r="W123" s="151"/>
      <c r="X123" s="151"/>
      <c r="Y123" s="151"/>
      <c r="Z123" s="152"/>
      <c r="AA123" s="152"/>
      <c r="AB123" s="152"/>
      <c r="AC123" s="151"/>
      <c r="AD123" s="151">
        <f t="shared" si="2"/>
        <v>52448204.600000001</v>
      </c>
      <c r="AE123" s="36" t="s">
        <v>1706</v>
      </c>
      <c r="AF123" s="34" t="s">
        <v>2464</v>
      </c>
      <c r="AG123" s="34"/>
      <c r="AH123" s="4"/>
    </row>
    <row r="124" spans="1:34" ht="15.75" customHeight="1">
      <c r="A124" s="32" t="s">
        <v>2546</v>
      </c>
      <c r="B124" s="32" t="s">
        <v>1734</v>
      </c>
      <c r="C124" s="32" t="s">
        <v>1713</v>
      </c>
      <c r="D124" s="36" t="s">
        <v>2547</v>
      </c>
      <c r="E124" s="35" t="s">
        <v>2548</v>
      </c>
      <c r="F124" s="36" t="s">
        <v>123</v>
      </c>
      <c r="G124" s="49">
        <v>2151673112</v>
      </c>
      <c r="H124" s="47"/>
      <c r="I124" s="49"/>
      <c r="J124" s="49"/>
      <c r="K124" s="49"/>
      <c r="L124" s="35" t="s">
        <v>2551</v>
      </c>
      <c r="M124" s="149">
        <v>43004</v>
      </c>
      <c r="N124" s="150">
        <v>43199</v>
      </c>
      <c r="O124" s="236">
        <v>43746</v>
      </c>
      <c r="P124" s="49">
        <v>360</v>
      </c>
      <c r="Q124" s="55">
        <v>8000000</v>
      </c>
      <c r="R124" s="35" t="s">
        <v>2356</v>
      </c>
      <c r="S124" s="34" t="s">
        <v>2424</v>
      </c>
      <c r="T124" s="34" t="s">
        <v>2424</v>
      </c>
      <c r="U124" s="151"/>
      <c r="V124" s="151"/>
      <c r="W124" s="151"/>
      <c r="X124" s="151"/>
      <c r="Y124" s="151"/>
      <c r="Z124" s="152"/>
      <c r="AA124" s="152"/>
      <c r="AB124" s="152"/>
      <c r="AC124" s="151"/>
      <c r="AD124" s="151">
        <f t="shared" si="2"/>
        <v>8000000</v>
      </c>
      <c r="AE124" s="34" t="s">
        <v>228</v>
      </c>
      <c r="AF124" s="75" t="s">
        <v>1707</v>
      </c>
      <c r="AG124" s="34"/>
      <c r="AH124" s="4"/>
    </row>
    <row r="125" spans="1:34" ht="15.75" customHeight="1">
      <c r="A125" s="32" t="s">
        <v>2561</v>
      </c>
      <c r="B125" s="32" t="s">
        <v>1734</v>
      </c>
      <c r="C125" s="32" t="s">
        <v>1713</v>
      </c>
      <c r="D125" s="36" t="s">
        <v>2562</v>
      </c>
      <c r="E125" s="35" t="s">
        <v>2563</v>
      </c>
      <c r="F125" s="36" t="s">
        <v>123</v>
      </c>
      <c r="G125" s="49">
        <v>860002400</v>
      </c>
      <c r="H125" s="47"/>
      <c r="I125" s="49"/>
      <c r="J125" s="49"/>
      <c r="K125" s="49"/>
      <c r="L125" s="35" t="s">
        <v>2566</v>
      </c>
      <c r="M125" s="149">
        <v>43019</v>
      </c>
      <c r="N125" s="150">
        <v>43025</v>
      </c>
      <c r="O125" s="150">
        <v>43347</v>
      </c>
      <c r="P125" s="32">
        <v>108</v>
      </c>
      <c r="Q125" s="55">
        <v>20499230</v>
      </c>
      <c r="R125" s="35" t="s">
        <v>2461</v>
      </c>
      <c r="S125" s="34" t="s">
        <v>2462</v>
      </c>
      <c r="T125" s="34" t="s">
        <v>2462</v>
      </c>
      <c r="U125" s="151"/>
      <c r="V125" s="152"/>
      <c r="W125" s="152"/>
      <c r="X125" s="152"/>
      <c r="Y125" s="151">
        <f>587400+9894766</f>
        <v>10482166</v>
      </c>
      <c r="Z125" s="152">
        <v>2</v>
      </c>
      <c r="AA125" s="152"/>
      <c r="AB125" s="152">
        <v>155</v>
      </c>
      <c r="AC125" s="150">
        <v>43193</v>
      </c>
      <c r="AD125" s="151">
        <f t="shared" si="2"/>
        <v>30981396</v>
      </c>
      <c r="AE125" s="36" t="s">
        <v>1706</v>
      </c>
      <c r="AF125" s="34" t="s">
        <v>2464</v>
      </c>
      <c r="AG125" s="34"/>
      <c r="AH125" s="4"/>
    </row>
    <row r="126" spans="1:34" ht="15.75" customHeight="1">
      <c r="A126" s="196" t="s">
        <v>2577</v>
      </c>
      <c r="B126" s="196" t="s">
        <v>2578</v>
      </c>
      <c r="C126" s="196" t="s">
        <v>1713</v>
      </c>
      <c r="D126" s="196" t="s">
        <v>2579</v>
      </c>
      <c r="E126" s="199" t="s">
        <v>2580</v>
      </c>
      <c r="F126" s="196" t="s">
        <v>123</v>
      </c>
      <c r="G126" s="196" t="s">
        <v>2581</v>
      </c>
      <c r="H126" s="47" t="s">
        <v>2582</v>
      </c>
      <c r="I126" s="36" t="s">
        <v>123</v>
      </c>
      <c r="J126" s="49" t="s">
        <v>2583</v>
      </c>
      <c r="K126" s="202">
        <v>0.25</v>
      </c>
      <c r="L126" s="199" t="s">
        <v>2585</v>
      </c>
      <c r="M126" s="203">
        <v>43098</v>
      </c>
      <c r="N126" s="204">
        <v>43193</v>
      </c>
      <c r="O126" s="238">
        <v>43513</v>
      </c>
      <c r="P126" s="196">
        <v>300</v>
      </c>
      <c r="Q126" s="205">
        <v>6103226051</v>
      </c>
      <c r="R126" s="199" t="s">
        <v>2261</v>
      </c>
      <c r="S126" s="196">
        <v>1544</v>
      </c>
      <c r="T126" s="196" t="s">
        <v>2262</v>
      </c>
      <c r="U126" s="196"/>
      <c r="V126" s="196"/>
      <c r="W126" s="196"/>
      <c r="X126" s="196"/>
      <c r="Y126" s="196"/>
      <c r="Z126" s="196"/>
      <c r="AA126" s="196"/>
      <c r="AB126" s="196"/>
      <c r="AC126" s="196"/>
      <c r="AD126" s="208">
        <f t="shared" si="2"/>
        <v>6103226051</v>
      </c>
      <c r="AE126" s="196" t="s">
        <v>228</v>
      </c>
      <c r="AF126" s="196" t="s">
        <v>2599</v>
      </c>
      <c r="AG126" s="196" t="s">
        <v>2602</v>
      </c>
      <c r="AH126" s="4"/>
    </row>
    <row r="127" spans="1:34" ht="15.75" customHeight="1">
      <c r="A127" s="209"/>
      <c r="B127" s="209"/>
      <c r="C127" s="209"/>
      <c r="D127" s="209"/>
      <c r="E127" s="210"/>
      <c r="F127" s="209"/>
      <c r="G127" s="209"/>
      <c r="H127" s="47" t="s">
        <v>2604</v>
      </c>
      <c r="I127" s="36" t="s">
        <v>123</v>
      </c>
      <c r="J127" s="49" t="s">
        <v>2605</v>
      </c>
      <c r="K127" s="202">
        <v>0.5</v>
      </c>
      <c r="L127" s="210"/>
      <c r="M127" s="211"/>
      <c r="N127" s="212"/>
      <c r="O127" s="239"/>
      <c r="P127" s="209"/>
      <c r="Q127" s="213"/>
      <c r="R127" s="210"/>
      <c r="S127" s="209"/>
      <c r="T127" s="209"/>
      <c r="U127" s="209"/>
      <c r="V127" s="209"/>
      <c r="W127" s="209"/>
      <c r="X127" s="209"/>
      <c r="Y127" s="209"/>
      <c r="Z127" s="209"/>
      <c r="AA127" s="209"/>
      <c r="AB127" s="209"/>
      <c r="AC127" s="209"/>
      <c r="AD127" s="215"/>
      <c r="AE127" s="209"/>
      <c r="AF127" s="209"/>
      <c r="AG127" s="209"/>
      <c r="AH127" s="4"/>
    </row>
    <row r="128" spans="1:34" ht="15.75" customHeight="1">
      <c r="A128" s="216"/>
      <c r="B128" s="216"/>
      <c r="C128" s="216"/>
      <c r="D128" s="216"/>
      <c r="E128" s="217"/>
      <c r="F128" s="216"/>
      <c r="G128" s="216"/>
      <c r="H128" s="47" t="s">
        <v>2609</v>
      </c>
      <c r="I128" s="36" t="s">
        <v>123</v>
      </c>
      <c r="J128" s="49" t="s">
        <v>2610</v>
      </c>
      <c r="K128" s="202">
        <v>0.25</v>
      </c>
      <c r="L128" s="217"/>
      <c r="M128" s="218"/>
      <c r="N128" s="219"/>
      <c r="O128" s="240"/>
      <c r="P128" s="216"/>
      <c r="Q128" s="220"/>
      <c r="R128" s="217"/>
      <c r="S128" s="216"/>
      <c r="T128" s="216"/>
      <c r="U128" s="216"/>
      <c r="V128" s="216"/>
      <c r="W128" s="216"/>
      <c r="X128" s="216"/>
      <c r="Y128" s="216"/>
      <c r="Z128" s="216"/>
      <c r="AA128" s="216"/>
      <c r="AB128" s="216"/>
      <c r="AC128" s="216"/>
      <c r="AD128" s="221"/>
      <c r="AE128" s="216"/>
      <c r="AF128" s="216"/>
      <c r="AG128" s="216"/>
      <c r="AH128" s="4"/>
    </row>
    <row r="129" spans="1:34" ht="15.75" customHeight="1">
      <c r="A129" s="196" t="s">
        <v>2619</v>
      </c>
      <c r="B129" s="196" t="s">
        <v>2578</v>
      </c>
      <c r="C129" s="196" t="s">
        <v>1713</v>
      </c>
      <c r="D129" s="196" t="s">
        <v>2620</v>
      </c>
      <c r="E129" s="199" t="s">
        <v>2621</v>
      </c>
      <c r="F129" s="196" t="s">
        <v>123</v>
      </c>
      <c r="G129" s="196" t="s">
        <v>2622</v>
      </c>
      <c r="H129" s="47" t="s">
        <v>2623</v>
      </c>
      <c r="I129" s="36" t="s">
        <v>123</v>
      </c>
      <c r="J129" s="49" t="s">
        <v>2624</v>
      </c>
      <c r="K129" s="202">
        <v>0.25</v>
      </c>
      <c r="L129" s="199" t="s">
        <v>2626</v>
      </c>
      <c r="M129" s="203">
        <v>43098</v>
      </c>
      <c r="N129" s="204">
        <v>43167</v>
      </c>
      <c r="O129" s="241">
        <v>43574</v>
      </c>
      <c r="P129" s="196">
        <v>300</v>
      </c>
      <c r="Q129" s="205">
        <v>4840812587</v>
      </c>
      <c r="R129" s="199" t="s">
        <v>2261</v>
      </c>
      <c r="S129" s="196">
        <v>1544</v>
      </c>
      <c r="T129" s="196" t="s">
        <v>2262</v>
      </c>
      <c r="U129" s="196"/>
      <c r="V129" s="196"/>
      <c r="W129" s="196"/>
      <c r="X129" s="196"/>
      <c r="Y129" s="196"/>
      <c r="Z129" s="242">
        <v>1</v>
      </c>
      <c r="AA129" s="244">
        <v>43471</v>
      </c>
      <c r="AB129" s="242">
        <v>30</v>
      </c>
      <c r="AC129" s="208">
        <f>+AB129+P129</f>
        <v>330</v>
      </c>
      <c r="AD129" s="208">
        <f t="shared" ref="AD129:AD134" si="3">Y129+Q129</f>
        <v>4840812587</v>
      </c>
      <c r="AE129" s="196" t="s">
        <v>228</v>
      </c>
      <c r="AF129" s="196" t="s">
        <v>2647</v>
      </c>
      <c r="AG129" s="109" t="s">
        <v>2648</v>
      </c>
      <c r="AH129" s="4"/>
    </row>
    <row r="130" spans="1:34" ht="15.75" customHeight="1">
      <c r="A130" s="209"/>
      <c r="B130" s="209"/>
      <c r="C130" s="209"/>
      <c r="D130" s="209"/>
      <c r="E130" s="210"/>
      <c r="F130" s="209"/>
      <c r="G130" s="209"/>
      <c r="H130" s="47" t="s">
        <v>2649</v>
      </c>
      <c r="I130" s="36" t="s">
        <v>123</v>
      </c>
      <c r="J130" s="49" t="s">
        <v>2650</v>
      </c>
      <c r="K130" s="202">
        <v>0.25</v>
      </c>
      <c r="L130" s="210"/>
      <c r="M130" s="211"/>
      <c r="N130" s="212"/>
      <c r="O130" s="239"/>
      <c r="P130" s="209"/>
      <c r="Q130" s="213"/>
      <c r="R130" s="210"/>
      <c r="S130" s="209"/>
      <c r="T130" s="209"/>
      <c r="U130" s="209"/>
      <c r="V130" s="209"/>
      <c r="W130" s="209"/>
      <c r="X130" s="209"/>
      <c r="Y130" s="209"/>
      <c r="Z130" s="209"/>
      <c r="AA130" s="209"/>
      <c r="AB130" s="209"/>
      <c r="AC130" s="209"/>
      <c r="AD130" s="215">
        <f t="shared" si="3"/>
        <v>0</v>
      </c>
      <c r="AE130" s="209"/>
      <c r="AF130" s="209"/>
      <c r="AG130" s="209"/>
      <c r="AH130" s="4"/>
    </row>
    <row r="131" spans="1:34" ht="15.75" customHeight="1">
      <c r="A131" s="216"/>
      <c r="B131" s="216"/>
      <c r="C131" s="216"/>
      <c r="D131" s="216"/>
      <c r="E131" s="217"/>
      <c r="F131" s="216"/>
      <c r="G131" s="216"/>
      <c r="H131" s="47" t="s">
        <v>2661</v>
      </c>
      <c r="I131" s="36" t="s">
        <v>123</v>
      </c>
      <c r="J131" s="49" t="s">
        <v>2662</v>
      </c>
      <c r="K131" s="202">
        <v>0.5</v>
      </c>
      <c r="L131" s="217"/>
      <c r="M131" s="218"/>
      <c r="N131" s="219"/>
      <c r="O131" s="240"/>
      <c r="P131" s="216"/>
      <c r="Q131" s="220"/>
      <c r="R131" s="217"/>
      <c r="S131" s="216"/>
      <c r="T131" s="216"/>
      <c r="U131" s="216"/>
      <c r="V131" s="216"/>
      <c r="W131" s="216"/>
      <c r="X131" s="216"/>
      <c r="Y131" s="216"/>
      <c r="Z131" s="216"/>
      <c r="AA131" s="216"/>
      <c r="AB131" s="216"/>
      <c r="AC131" s="216"/>
      <c r="AD131" s="221">
        <f t="shared" si="3"/>
        <v>0</v>
      </c>
      <c r="AE131" s="216"/>
      <c r="AF131" s="216"/>
      <c r="AG131" s="216"/>
      <c r="AH131" s="4"/>
    </row>
    <row r="132" spans="1:34" ht="15.75" customHeight="1">
      <c r="A132" s="34" t="s">
        <v>2670</v>
      </c>
      <c r="B132" s="32" t="s">
        <v>2456</v>
      </c>
      <c r="C132" s="32" t="s">
        <v>1713</v>
      </c>
      <c r="D132" s="32" t="s">
        <v>2672</v>
      </c>
      <c r="E132" s="35" t="s">
        <v>2673</v>
      </c>
      <c r="F132" s="32" t="s">
        <v>123</v>
      </c>
      <c r="G132" s="49">
        <v>900518211</v>
      </c>
      <c r="H132" s="47"/>
      <c r="I132" s="49"/>
      <c r="J132" s="49"/>
      <c r="K132" s="49"/>
      <c r="L132" s="35" t="s">
        <v>2676</v>
      </c>
      <c r="M132" s="149">
        <v>43089</v>
      </c>
      <c r="N132" s="150">
        <v>43138</v>
      </c>
      <c r="O132" s="245">
        <v>43379</v>
      </c>
      <c r="P132" s="34">
        <v>180</v>
      </c>
      <c r="Q132" s="55">
        <v>204159794</v>
      </c>
      <c r="R132" s="40" t="s">
        <v>2683</v>
      </c>
      <c r="S132" s="34" t="s">
        <v>2424</v>
      </c>
      <c r="T132" s="34" t="s">
        <v>2424</v>
      </c>
      <c r="U132" s="151"/>
      <c r="V132" s="151"/>
      <c r="W132" s="151"/>
      <c r="X132" s="151"/>
      <c r="Y132" s="151"/>
      <c r="Z132" s="152">
        <v>1</v>
      </c>
      <c r="AA132" s="34" t="s">
        <v>2685</v>
      </c>
      <c r="AB132" s="152">
        <v>60</v>
      </c>
      <c r="AC132" s="151">
        <v>240</v>
      </c>
      <c r="AD132" s="151">
        <f t="shared" si="3"/>
        <v>204159794</v>
      </c>
      <c r="AE132" s="196" t="s">
        <v>1706</v>
      </c>
      <c r="AF132" s="196" t="s">
        <v>1731</v>
      </c>
      <c r="AG132" s="196"/>
      <c r="AH132" s="4"/>
    </row>
    <row r="133" spans="1:34" ht="15.75" customHeight="1">
      <c r="A133" s="34" t="s">
        <v>2688</v>
      </c>
      <c r="B133" s="32" t="s">
        <v>1734</v>
      </c>
      <c r="C133" s="32" t="s">
        <v>1713</v>
      </c>
      <c r="D133" s="36" t="s">
        <v>2689</v>
      </c>
      <c r="E133" s="35" t="s">
        <v>2690</v>
      </c>
      <c r="F133" s="36" t="s">
        <v>123</v>
      </c>
      <c r="G133" s="49">
        <v>800216724</v>
      </c>
      <c r="H133" s="47"/>
      <c r="I133" s="49"/>
      <c r="J133" s="49"/>
      <c r="K133" s="49"/>
      <c r="L133" s="35" t="s">
        <v>2694</v>
      </c>
      <c r="M133" s="149">
        <v>43056</v>
      </c>
      <c r="N133" s="150">
        <v>43056</v>
      </c>
      <c r="O133" s="150">
        <v>43206</v>
      </c>
      <c r="P133" s="32">
        <v>150</v>
      </c>
      <c r="Q133" s="55">
        <v>13856274</v>
      </c>
      <c r="R133" s="35" t="s">
        <v>2696</v>
      </c>
      <c r="S133" s="34" t="s">
        <v>2698</v>
      </c>
      <c r="T133" s="34" t="s">
        <v>2699</v>
      </c>
      <c r="U133" s="151"/>
      <c r="V133" s="151"/>
      <c r="W133" s="151"/>
      <c r="X133" s="151"/>
      <c r="Y133" s="151"/>
      <c r="Z133" s="152"/>
      <c r="AA133" s="152"/>
      <c r="AB133" s="152"/>
      <c r="AC133" s="151"/>
      <c r="AD133" s="151">
        <f t="shared" si="3"/>
        <v>13856274</v>
      </c>
      <c r="AE133" s="36" t="s">
        <v>1706</v>
      </c>
      <c r="AF133" s="34" t="s">
        <v>2702</v>
      </c>
      <c r="AG133" s="34"/>
      <c r="AH133" s="4"/>
    </row>
    <row r="134" spans="1:34" ht="15.75" customHeight="1">
      <c r="A134" s="196" t="s">
        <v>2705</v>
      </c>
      <c r="B134" s="196" t="s">
        <v>2578</v>
      </c>
      <c r="C134" s="196" t="s">
        <v>1713</v>
      </c>
      <c r="D134" s="196" t="s">
        <v>2706</v>
      </c>
      <c r="E134" s="199" t="s">
        <v>2708</v>
      </c>
      <c r="F134" s="196" t="s">
        <v>123</v>
      </c>
      <c r="G134" s="196" t="s">
        <v>2709</v>
      </c>
      <c r="H134" s="35" t="s">
        <v>2710</v>
      </c>
      <c r="I134" s="32" t="s">
        <v>123</v>
      </c>
      <c r="J134" s="49" t="s">
        <v>2711</v>
      </c>
      <c r="K134" s="202">
        <v>0.8</v>
      </c>
      <c r="L134" s="199" t="s">
        <v>2713</v>
      </c>
      <c r="M134" s="203">
        <v>43090</v>
      </c>
      <c r="N134" s="150">
        <v>43307</v>
      </c>
      <c r="O134" s="204">
        <v>43702</v>
      </c>
      <c r="P134" s="196">
        <v>390</v>
      </c>
      <c r="Q134" s="205">
        <v>4538231088</v>
      </c>
      <c r="R134" s="199" t="s">
        <v>2088</v>
      </c>
      <c r="S134" s="196">
        <v>1543</v>
      </c>
      <c r="T134" s="196" t="s">
        <v>2172</v>
      </c>
      <c r="U134" s="196"/>
      <c r="V134" s="196"/>
      <c r="W134" s="196"/>
      <c r="X134" s="196"/>
      <c r="Y134" s="196"/>
      <c r="Z134" s="196"/>
      <c r="AA134" s="196"/>
      <c r="AB134" s="196"/>
      <c r="AC134" s="196"/>
      <c r="AD134" s="208">
        <f t="shared" si="3"/>
        <v>4538231088</v>
      </c>
      <c r="AE134" s="196" t="s">
        <v>228</v>
      </c>
      <c r="AF134" s="246" t="s">
        <v>2714</v>
      </c>
      <c r="AG134" s="196"/>
      <c r="AH134" s="4"/>
    </row>
    <row r="135" spans="1:34" ht="15.75" customHeight="1">
      <c r="A135" s="209"/>
      <c r="B135" s="209"/>
      <c r="C135" s="209"/>
      <c r="D135" s="209"/>
      <c r="E135" s="210"/>
      <c r="F135" s="209"/>
      <c r="G135" s="209"/>
      <c r="H135" s="35" t="s">
        <v>2719</v>
      </c>
      <c r="I135" s="36" t="s">
        <v>123</v>
      </c>
      <c r="J135" s="49" t="s">
        <v>2650</v>
      </c>
      <c r="K135" s="202">
        <v>0.1</v>
      </c>
      <c r="L135" s="210"/>
      <c r="M135" s="211"/>
      <c r="N135" s="212"/>
      <c r="O135" s="212"/>
      <c r="P135" s="209"/>
      <c r="Q135" s="213"/>
      <c r="R135" s="210"/>
      <c r="S135" s="209"/>
      <c r="T135" s="209"/>
      <c r="U135" s="209"/>
      <c r="V135" s="209"/>
      <c r="W135" s="209"/>
      <c r="X135" s="209"/>
      <c r="Y135" s="209"/>
      <c r="Z135" s="209"/>
      <c r="AA135" s="209"/>
      <c r="AB135" s="209"/>
      <c r="AC135" s="209"/>
      <c r="AD135" s="215"/>
      <c r="AE135" s="209"/>
      <c r="AF135" s="209"/>
      <c r="AG135" s="209"/>
      <c r="AH135" s="4"/>
    </row>
    <row r="136" spans="1:34" ht="15.75" customHeight="1">
      <c r="A136" s="216"/>
      <c r="B136" s="216"/>
      <c r="C136" s="216"/>
      <c r="D136" s="216"/>
      <c r="E136" s="217"/>
      <c r="F136" s="216"/>
      <c r="G136" s="216"/>
      <c r="H136" s="35" t="s">
        <v>2721</v>
      </c>
      <c r="I136" s="32" t="s">
        <v>123</v>
      </c>
      <c r="J136" s="49" t="s">
        <v>2722</v>
      </c>
      <c r="K136" s="202">
        <v>0.1</v>
      </c>
      <c r="L136" s="217"/>
      <c r="M136" s="218"/>
      <c r="N136" s="219"/>
      <c r="O136" s="219"/>
      <c r="P136" s="216"/>
      <c r="Q136" s="220"/>
      <c r="R136" s="217"/>
      <c r="S136" s="216"/>
      <c r="T136" s="216"/>
      <c r="U136" s="216"/>
      <c r="V136" s="216"/>
      <c r="W136" s="216"/>
      <c r="X136" s="216"/>
      <c r="Y136" s="216"/>
      <c r="Z136" s="216"/>
      <c r="AA136" s="216"/>
      <c r="AB136" s="216"/>
      <c r="AC136" s="216"/>
      <c r="AD136" s="221"/>
      <c r="AE136" s="216"/>
      <c r="AF136" s="216"/>
      <c r="AG136" s="216"/>
      <c r="AH136" s="4"/>
    </row>
    <row r="137" spans="1:34" ht="15.75" customHeight="1">
      <c r="A137" s="32" t="s">
        <v>2728</v>
      </c>
      <c r="B137" s="32" t="s">
        <v>2578</v>
      </c>
      <c r="C137" s="32" t="s">
        <v>1713</v>
      </c>
      <c r="D137" s="32" t="s">
        <v>2731</v>
      </c>
      <c r="E137" s="35" t="s">
        <v>2732</v>
      </c>
      <c r="F137" s="32" t="s">
        <v>123</v>
      </c>
      <c r="G137" s="49">
        <v>832003656</v>
      </c>
      <c r="H137" s="47"/>
      <c r="I137" s="49"/>
      <c r="J137" s="49"/>
      <c r="K137" s="49"/>
      <c r="L137" s="35" t="s">
        <v>2734</v>
      </c>
      <c r="M137" s="149">
        <v>43087</v>
      </c>
      <c r="N137" s="149">
        <v>43151</v>
      </c>
      <c r="O137" s="150">
        <v>43331</v>
      </c>
      <c r="P137" s="49">
        <v>180</v>
      </c>
      <c r="Q137" s="55">
        <v>343573600</v>
      </c>
      <c r="R137" s="40" t="s">
        <v>2737</v>
      </c>
      <c r="S137" s="34">
        <v>1546</v>
      </c>
      <c r="T137" s="40" t="s">
        <v>2738</v>
      </c>
      <c r="U137" s="151"/>
      <c r="V137" s="151"/>
      <c r="W137" s="151"/>
      <c r="X137" s="151"/>
      <c r="Y137" s="151"/>
      <c r="Z137" s="152"/>
      <c r="AA137" s="152"/>
      <c r="AB137" s="152"/>
      <c r="AC137" s="151"/>
      <c r="AD137" s="151">
        <f t="shared" ref="AD137:AD163" si="4">Y137+Q137</f>
        <v>343573600</v>
      </c>
      <c r="AE137" s="34" t="s">
        <v>1706</v>
      </c>
      <c r="AF137" s="32" t="s">
        <v>2744</v>
      </c>
      <c r="AG137" s="32"/>
      <c r="AH137" s="4"/>
    </row>
    <row r="138" spans="1:34" ht="15.75" customHeight="1">
      <c r="A138" s="32" t="s">
        <v>2748</v>
      </c>
      <c r="B138" s="32" t="s">
        <v>2456</v>
      </c>
      <c r="C138" s="32" t="s">
        <v>1713</v>
      </c>
      <c r="D138" s="36" t="s">
        <v>2749</v>
      </c>
      <c r="E138" s="35" t="s">
        <v>2751</v>
      </c>
      <c r="F138" s="36" t="s">
        <v>123</v>
      </c>
      <c r="G138" s="49">
        <v>860515236</v>
      </c>
      <c r="H138" s="47"/>
      <c r="I138" s="49"/>
      <c r="J138" s="49"/>
      <c r="K138" s="49"/>
      <c r="L138" s="35" t="s">
        <v>2753</v>
      </c>
      <c r="M138" s="149">
        <v>43060</v>
      </c>
      <c r="N138" s="150">
        <v>43063</v>
      </c>
      <c r="O138" s="150">
        <v>43369</v>
      </c>
      <c r="P138" s="32">
        <v>210</v>
      </c>
      <c r="Q138" s="55">
        <v>50000000</v>
      </c>
      <c r="R138" s="35" t="s">
        <v>2755</v>
      </c>
      <c r="S138" s="34" t="s">
        <v>2756</v>
      </c>
      <c r="T138" s="34" t="s">
        <v>2756</v>
      </c>
      <c r="U138" s="151"/>
      <c r="V138" s="151"/>
      <c r="W138" s="151"/>
      <c r="X138" s="151"/>
      <c r="Y138" s="151"/>
      <c r="Z138" s="152">
        <v>1</v>
      </c>
      <c r="AA138" s="150">
        <v>43369</v>
      </c>
      <c r="AB138" s="152">
        <v>90</v>
      </c>
      <c r="AC138" s="151">
        <v>300</v>
      </c>
      <c r="AD138" s="151">
        <f t="shared" si="4"/>
        <v>50000000</v>
      </c>
      <c r="AE138" s="34" t="s">
        <v>1706</v>
      </c>
      <c r="AF138" s="34" t="s">
        <v>2392</v>
      </c>
      <c r="AG138" s="34"/>
      <c r="AH138" s="4"/>
    </row>
    <row r="139" spans="1:34" ht="15.75" customHeight="1">
      <c r="A139" s="32" t="s">
        <v>2759</v>
      </c>
      <c r="B139" s="32" t="s">
        <v>1734</v>
      </c>
      <c r="C139" s="32" t="s">
        <v>2760</v>
      </c>
      <c r="D139" s="36" t="s">
        <v>2761</v>
      </c>
      <c r="E139" s="35" t="s">
        <v>2762</v>
      </c>
      <c r="F139" s="36" t="s">
        <v>123</v>
      </c>
      <c r="G139" s="49" t="s">
        <v>2764</v>
      </c>
      <c r="H139" s="47"/>
      <c r="I139" s="49"/>
      <c r="J139" s="49"/>
      <c r="K139" s="49"/>
      <c r="L139" s="35" t="s">
        <v>2767</v>
      </c>
      <c r="M139" s="149">
        <v>43049</v>
      </c>
      <c r="N139" s="150">
        <v>43049</v>
      </c>
      <c r="O139" s="150">
        <v>43373</v>
      </c>
      <c r="P139" s="32">
        <v>210</v>
      </c>
      <c r="Q139" s="55">
        <v>126901324</v>
      </c>
      <c r="R139" s="35" t="s">
        <v>173</v>
      </c>
      <c r="S139" s="34">
        <v>1549</v>
      </c>
      <c r="T139" s="34" t="s">
        <v>1738</v>
      </c>
      <c r="U139" s="151"/>
      <c r="V139" s="151"/>
      <c r="W139" s="151"/>
      <c r="X139" s="151"/>
      <c r="Y139" s="151"/>
      <c r="Z139" s="152"/>
      <c r="AA139" s="152"/>
      <c r="AB139" s="152"/>
      <c r="AC139" s="151"/>
      <c r="AD139" s="151">
        <f t="shared" si="4"/>
        <v>126901324</v>
      </c>
      <c r="AE139" s="36" t="s">
        <v>1706</v>
      </c>
      <c r="AF139" s="34" t="s">
        <v>2768</v>
      </c>
      <c r="AG139" s="34" t="s">
        <v>2769</v>
      </c>
      <c r="AH139" s="4"/>
    </row>
    <row r="140" spans="1:34" ht="15.75" customHeight="1">
      <c r="A140" s="32" t="s">
        <v>2770</v>
      </c>
      <c r="B140" s="32" t="s">
        <v>2456</v>
      </c>
      <c r="C140" s="32" t="s">
        <v>1713</v>
      </c>
      <c r="D140" s="32" t="s">
        <v>2772</v>
      </c>
      <c r="E140" s="35" t="s">
        <v>2773</v>
      </c>
      <c r="F140" s="32" t="s">
        <v>123</v>
      </c>
      <c r="G140" s="49">
        <v>830029017</v>
      </c>
      <c r="H140" s="47"/>
      <c r="I140" s="49"/>
      <c r="J140" s="49"/>
      <c r="K140" s="49"/>
      <c r="L140" s="114" t="s">
        <v>2779</v>
      </c>
      <c r="M140" s="149">
        <v>43073</v>
      </c>
      <c r="N140" s="150">
        <v>43084</v>
      </c>
      <c r="O140" s="204">
        <v>43234</v>
      </c>
      <c r="P140" s="49">
        <v>90</v>
      </c>
      <c r="Q140" s="55">
        <v>389853661</v>
      </c>
      <c r="R140" s="35" t="s">
        <v>2781</v>
      </c>
      <c r="S140" s="34">
        <v>1535</v>
      </c>
      <c r="T140" s="34" t="s">
        <v>2782</v>
      </c>
      <c r="U140" s="151"/>
      <c r="V140" s="152"/>
      <c r="W140" s="152"/>
      <c r="X140" s="152"/>
      <c r="Y140" s="151"/>
      <c r="Z140" s="152">
        <v>1</v>
      </c>
      <c r="AA140" s="36">
        <v>43174</v>
      </c>
      <c r="AB140" s="152">
        <v>60</v>
      </c>
      <c r="AC140" s="152">
        <v>150</v>
      </c>
      <c r="AD140" s="151">
        <f t="shared" si="4"/>
        <v>389853661</v>
      </c>
      <c r="AE140" s="36" t="s">
        <v>1706</v>
      </c>
      <c r="AF140" s="32" t="s">
        <v>2783</v>
      </c>
      <c r="AG140" s="32"/>
      <c r="AH140" s="4"/>
    </row>
    <row r="141" spans="1:34" ht="15.75" customHeight="1">
      <c r="A141" s="32" t="s">
        <v>2784</v>
      </c>
      <c r="B141" s="32" t="s">
        <v>2785</v>
      </c>
      <c r="C141" s="32" t="s">
        <v>1713</v>
      </c>
      <c r="D141" s="32" t="s">
        <v>2786</v>
      </c>
      <c r="E141" s="35" t="s">
        <v>2787</v>
      </c>
      <c r="F141" s="32" t="s">
        <v>123</v>
      </c>
      <c r="G141" s="32">
        <v>900426155</v>
      </c>
      <c r="H141" s="114"/>
      <c r="I141" s="32"/>
      <c r="J141" s="32"/>
      <c r="K141" s="32"/>
      <c r="L141" s="114" t="s">
        <v>2790</v>
      </c>
      <c r="M141" s="149">
        <v>43098</v>
      </c>
      <c r="N141" s="150">
        <v>43193</v>
      </c>
      <c r="O141" s="150">
        <v>43513</v>
      </c>
      <c r="P141" s="32">
        <v>300</v>
      </c>
      <c r="Q141" s="67">
        <v>610320212</v>
      </c>
      <c r="R141" s="35" t="s">
        <v>2261</v>
      </c>
      <c r="S141" s="65">
        <v>1544</v>
      </c>
      <c r="T141" s="34" t="s">
        <v>2262</v>
      </c>
      <c r="U141" s="151"/>
      <c r="V141" s="151"/>
      <c r="W141" s="151"/>
      <c r="X141" s="151"/>
      <c r="Y141" s="151"/>
      <c r="Z141" s="152"/>
      <c r="AA141" s="152"/>
      <c r="AB141" s="152"/>
      <c r="AC141" s="151"/>
      <c r="AD141" s="151">
        <f t="shared" si="4"/>
        <v>610320212</v>
      </c>
      <c r="AE141" s="34" t="s">
        <v>228</v>
      </c>
      <c r="AF141" s="34" t="s">
        <v>2796</v>
      </c>
      <c r="AG141" s="32" t="s">
        <v>2602</v>
      </c>
      <c r="AH141" s="4"/>
    </row>
    <row r="142" spans="1:34" ht="15.75" customHeight="1">
      <c r="A142" s="32" t="s">
        <v>2797</v>
      </c>
      <c r="B142" s="32" t="s">
        <v>2785</v>
      </c>
      <c r="C142" s="32" t="s">
        <v>1713</v>
      </c>
      <c r="D142" s="32" t="s">
        <v>2798</v>
      </c>
      <c r="E142" s="35" t="s">
        <v>2799</v>
      </c>
      <c r="F142" s="32" t="s">
        <v>123</v>
      </c>
      <c r="G142" s="32" t="s">
        <v>2800</v>
      </c>
      <c r="H142" s="114"/>
      <c r="I142" s="32"/>
      <c r="J142" s="32"/>
      <c r="K142" s="32"/>
      <c r="L142" s="114" t="s">
        <v>2801</v>
      </c>
      <c r="M142" s="149">
        <v>43098</v>
      </c>
      <c r="N142" s="150">
        <v>43167</v>
      </c>
      <c r="O142" s="236">
        <v>43574</v>
      </c>
      <c r="P142" s="32">
        <v>300</v>
      </c>
      <c r="Q142" s="67">
        <v>483265904</v>
      </c>
      <c r="R142" s="35" t="s">
        <v>2261</v>
      </c>
      <c r="S142" s="65">
        <v>1544</v>
      </c>
      <c r="T142" s="34" t="s">
        <v>2262</v>
      </c>
      <c r="U142" s="151">
        <v>1</v>
      </c>
      <c r="V142" s="149">
        <v>43504</v>
      </c>
      <c r="W142" s="151">
        <v>402</v>
      </c>
      <c r="X142" s="151">
        <v>384</v>
      </c>
      <c r="Y142" s="151">
        <v>66381658</v>
      </c>
      <c r="Z142" s="152">
        <v>2</v>
      </c>
      <c r="AA142" s="36">
        <v>43471</v>
      </c>
      <c r="AB142" s="152">
        <f>30+45</f>
        <v>75</v>
      </c>
      <c r="AC142" s="151">
        <f>+AB142+P142</f>
        <v>375</v>
      </c>
      <c r="AD142" s="151">
        <f t="shared" si="4"/>
        <v>549647562</v>
      </c>
      <c r="AE142" s="34" t="s">
        <v>228</v>
      </c>
      <c r="AF142" s="34" t="s">
        <v>2812</v>
      </c>
      <c r="AG142" s="109" t="s">
        <v>2648</v>
      </c>
      <c r="AH142" s="4"/>
    </row>
    <row r="143" spans="1:34" ht="15.75" customHeight="1">
      <c r="A143" s="32" t="s">
        <v>2813</v>
      </c>
      <c r="B143" s="32" t="s">
        <v>1689</v>
      </c>
      <c r="C143" s="32" t="s">
        <v>1713</v>
      </c>
      <c r="D143" s="32" t="s">
        <v>2814</v>
      </c>
      <c r="E143" s="35" t="s">
        <v>2815</v>
      </c>
      <c r="F143" s="32" t="s">
        <v>217</v>
      </c>
      <c r="G143" s="32">
        <v>79655067</v>
      </c>
      <c r="H143" s="114"/>
      <c r="I143" s="32"/>
      <c r="J143" s="32"/>
      <c r="K143" s="32"/>
      <c r="L143" s="114" t="s">
        <v>2819</v>
      </c>
      <c r="M143" s="149">
        <v>43097</v>
      </c>
      <c r="N143" s="150" t="s">
        <v>2820</v>
      </c>
      <c r="O143" s="150" t="s">
        <v>2820</v>
      </c>
      <c r="P143" s="32">
        <v>120</v>
      </c>
      <c r="Q143" s="67">
        <v>600000000</v>
      </c>
      <c r="R143" s="35" t="s">
        <v>2494</v>
      </c>
      <c r="S143" s="34">
        <v>1550</v>
      </c>
      <c r="T143" s="34" t="s">
        <v>2342</v>
      </c>
      <c r="U143" s="151"/>
      <c r="V143" s="151"/>
      <c r="W143" s="151"/>
      <c r="X143" s="151"/>
      <c r="Y143" s="151"/>
      <c r="Z143" s="152"/>
      <c r="AA143" s="152"/>
      <c r="AB143" s="152"/>
      <c r="AC143" s="151"/>
      <c r="AD143" s="151">
        <f t="shared" si="4"/>
        <v>600000000</v>
      </c>
      <c r="AE143" s="36" t="s">
        <v>2829</v>
      </c>
      <c r="AF143" s="90" t="s">
        <v>2830</v>
      </c>
      <c r="AG143" s="32"/>
      <c r="AH143" s="4"/>
    </row>
    <row r="144" spans="1:34" ht="15.75" customHeight="1">
      <c r="A144" s="32" t="s">
        <v>2831</v>
      </c>
      <c r="B144" s="32" t="s">
        <v>2456</v>
      </c>
      <c r="C144" s="32" t="s">
        <v>1713</v>
      </c>
      <c r="D144" s="32" t="s">
        <v>2832</v>
      </c>
      <c r="E144" s="35" t="s">
        <v>2833</v>
      </c>
      <c r="F144" s="32" t="s">
        <v>123</v>
      </c>
      <c r="G144" s="32">
        <v>900513163</v>
      </c>
      <c r="H144" s="114"/>
      <c r="I144" s="32"/>
      <c r="J144" s="32"/>
      <c r="K144" s="32"/>
      <c r="L144" s="114" t="s">
        <v>2834</v>
      </c>
      <c r="M144" s="149">
        <v>43088</v>
      </c>
      <c r="N144" s="150">
        <v>43261</v>
      </c>
      <c r="O144" s="150">
        <v>43260</v>
      </c>
      <c r="P144" s="32">
        <v>120</v>
      </c>
      <c r="Q144" s="67">
        <v>127330000</v>
      </c>
      <c r="R144" s="35" t="s">
        <v>173</v>
      </c>
      <c r="S144" s="34">
        <v>1549</v>
      </c>
      <c r="T144" s="34" t="s">
        <v>1738</v>
      </c>
      <c r="U144" s="151"/>
      <c r="V144" s="152"/>
      <c r="W144" s="152"/>
      <c r="X144" s="152"/>
      <c r="Y144" s="151"/>
      <c r="Z144" s="152">
        <v>1</v>
      </c>
      <c r="AA144" s="152"/>
      <c r="AB144" s="152">
        <v>30</v>
      </c>
      <c r="AC144" s="152">
        <v>150</v>
      </c>
      <c r="AD144" s="151">
        <f t="shared" si="4"/>
        <v>127330000</v>
      </c>
      <c r="AE144" s="36" t="s">
        <v>1706</v>
      </c>
      <c r="AF144" s="32" t="s">
        <v>2838</v>
      </c>
      <c r="AG144" s="32"/>
      <c r="AH144" s="4"/>
    </row>
    <row r="145" spans="1:34" ht="15.75" customHeight="1">
      <c r="A145" s="32" t="s">
        <v>2839</v>
      </c>
      <c r="B145" s="32" t="s">
        <v>1734</v>
      </c>
      <c r="C145" s="32" t="s">
        <v>1713</v>
      </c>
      <c r="D145" s="36" t="s">
        <v>2840</v>
      </c>
      <c r="E145" s="35" t="s">
        <v>2841</v>
      </c>
      <c r="F145" s="36" t="s">
        <v>217</v>
      </c>
      <c r="G145" s="49">
        <v>51574254</v>
      </c>
      <c r="H145" s="47"/>
      <c r="I145" s="49"/>
      <c r="J145" s="49"/>
      <c r="K145" s="49"/>
      <c r="L145" s="35" t="s">
        <v>2842</v>
      </c>
      <c r="M145" s="149">
        <v>43042</v>
      </c>
      <c r="N145" s="150">
        <v>43042</v>
      </c>
      <c r="O145" s="150">
        <v>43100</v>
      </c>
      <c r="P145" s="49">
        <v>58</v>
      </c>
      <c r="Q145" s="55">
        <v>8700000</v>
      </c>
      <c r="R145" s="35" t="s">
        <v>173</v>
      </c>
      <c r="S145" s="34">
        <v>1549</v>
      </c>
      <c r="T145" s="34" t="s">
        <v>1738</v>
      </c>
      <c r="U145" s="151"/>
      <c r="V145" s="151"/>
      <c r="W145" s="151"/>
      <c r="X145" s="151"/>
      <c r="Y145" s="151"/>
      <c r="Z145" s="152"/>
      <c r="AA145" s="152"/>
      <c r="AB145" s="152"/>
      <c r="AC145" s="151"/>
      <c r="AD145" s="151">
        <f t="shared" si="4"/>
        <v>8700000</v>
      </c>
      <c r="AE145" s="36" t="s">
        <v>1706</v>
      </c>
      <c r="AF145" s="36"/>
      <c r="AG145" s="36"/>
      <c r="AH145" s="4"/>
    </row>
    <row r="146" spans="1:34" ht="15.75" customHeight="1">
      <c r="A146" s="32" t="s">
        <v>2850</v>
      </c>
      <c r="B146" s="32" t="s">
        <v>1734</v>
      </c>
      <c r="C146" s="32" t="s">
        <v>1713</v>
      </c>
      <c r="D146" s="36" t="s">
        <v>2851</v>
      </c>
      <c r="E146" s="35" t="s">
        <v>771</v>
      </c>
      <c r="F146" s="36" t="s">
        <v>217</v>
      </c>
      <c r="G146" s="49">
        <v>19441797</v>
      </c>
      <c r="H146" s="47"/>
      <c r="I146" s="49"/>
      <c r="J146" s="49"/>
      <c r="K146" s="49"/>
      <c r="L146" s="35" t="s">
        <v>1011</v>
      </c>
      <c r="M146" s="149">
        <v>43042</v>
      </c>
      <c r="N146" s="150">
        <v>43042</v>
      </c>
      <c r="O146" s="150">
        <v>43100</v>
      </c>
      <c r="P146" s="49">
        <v>58</v>
      </c>
      <c r="Q146" s="55">
        <v>8700000</v>
      </c>
      <c r="R146" s="35" t="s">
        <v>173</v>
      </c>
      <c r="S146" s="34">
        <v>1549</v>
      </c>
      <c r="T146" s="34" t="s">
        <v>1738</v>
      </c>
      <c r="U146" s="151"/>
      <c r="V146" s="151"/>
      <c r="W146" s="151"/>
      <c r="X146" s="151"/>
      <c r="Y146" s="151"/>
      <c r="Z146" s="152"/>
      <c r="AA146" s="152"/>
      <c r="AB146" s="152"/>
      <c r="AC146" s="151"/>
      <c r="AD146" s="151">
        <f t="shared" si="4"/>
        <v>8700000</v>
      </c>
      <c r="AE146" s="36" t="s">
        <v>1706</v>
      </c>
      <c r="AF146" s="36"/>
      <c r="AG146" s="36"/>
      <c r="AH146" s="4"/>
    </row>
    <row r="147" spans="1:34" ht="15.75" customHeight="1">
      <c r="A147" s="32" t="s">
        <v>2857</v>
      </c>
      <c r="B147" s="32" t="s">
        <v>1734</v>
      </c>
      <c r="C147" s="32" t="s">
        <v>1713</v>
      </c>
      <c r="D147" s="32" t="s">
        <v>2858</v>
      </c>
      <c r="E147" s="35" t="s">
        <v>1712</v>
      </c>
      <c r="F147" s="32" t="s">
        <v>217</v>
      </c>
      <c r="G147" s="32">
        <v>79417602</v>
      </c>
      <c r="H147" s="114"/>
      <c r="I147" s="32"/>
      <c r="J147" s="32"/>
      <c r="K147" s="32"/>
      <c r="L147" s="114" t="s">
        <v>2861</v>
      </c>
      <c r="M147" s="149">
        <v>43046</v>
      </c>
      <c r="N147" s="150">
        <v>43076</v>
      </c>
      <c r="O147" s="150">
        <v>43124</v>
      </c>
      <c r="P147" s="32">
        <v>53</v>
      </c>
      <c r="Q147" s="67">
        <v>3779578</v>
      </c>
      <c r="R147" s="35" t="s">
        <v>2261</v>
      </c>
      <c r="S147" s="65">
        <v>1544</v>
      </c>
      <c r="T147" s="34" t="s">
        <v>2262</v>
      </c>
      <c r="U147" s="151"/>
      <c r="V147" s="151"/>
      <c r="W147" s="151"/>
      <c r="X147" s="151"/>
      <c r="Y147" s="151"/>
      <c r="Z147" s="152"/>
      <c r="AA147" s="152"/>
      <c r="AB147" s="152"/>
      <c r="AC147" s="151"/>
      <c r="AD147" s="151">
        <f t="shared" si="4"/>
        <v>3779578</v>
      </c>
      <c r="AE147" s="34" t="s">
        <v>1706</v>
      </c>
      <c r="AF147" s="32"/>
      <c r="AG147" s="32"/>
      <c r="AH147" s="4"/>
    </row>
    <row r="148" spans="1:34" ht="15.75" customHeight="1">
      <c r="A148" s="32" t="s">
        <v>2869</v>
      </c>
      <c r="B148" s="32" t="s">
        <v>2456</v>
      </c>
      <c r="C148" s="32" t="s">
        <v>1713</v>
      </c>
      <c r="D148" s="32" t="s">
        <v>2870</v>
      </c>
      <c r="E148" s="35" t="s">
        <v>2872</v>
      </c>
      <c r="F148" s="32" t="s">
        <v>123</v>
      </c>
      <c r="G148" s="32">
        <v>830110570</v>
      </c>
      <c r="H148" s="114"/>
      <c r="I148" s="32"/>
      <c r="J148" s="32"/>
      <c r="K148" s="32"/>
      <c r="L148" s="114" t="s">
        <v>2873</v>
      </c>
      <c r="M148" s="149">
        <v>43097</v>
      </c>
      <c r="N148" s="150">
        <v>43097</v>
      </c>
      <c r="O148" s="150">
        <v>43278</v>
      </c>
      <c r="P148" s="32">
        <v>90</v>
      </c>
      <c r="Q148" s="67">
        <v>344251000</v>
      </c>
      <c r="R148" s="35" t="s">
        <v>2874</v>
      </c>
      <c r="S148" s="34">
        <v>1539</v>
      </c>
      <c r="T148" s="34" t="s">
        <v>2875</v>
      </c>
      <c r="U148" s="151"/>
      <c r="V148" s="152"/>
      <c r="W148" s="152"/>
      <c r="X148" s="152"/>
      <c r="Y148" s="151"/>
      <c r="Z148" s="152">
        <v>2</v>
      </c>
      <c r="AA148" s="34" t="s">
        <v>2878</v>
      </c>
      <c r="AB148" s="152">
        <f>60+30</f>
        <v>90</v>
      </c>
      <c r="AC148" s="152">
        <v>180</v>
      </c>
      <c r="AD148" s="151">
        <f t="shared" si="4"/>
        <v>344251000</v>
      </c>
      <c r="AE148" s="36" t="s">
        <v>1706</v>
      </c>
      <c r="AF148" s="32" t="s">
        <v>2454</v>
      </c>
      <c r="AG148" s="32"/>
      <c r="AH148" s="4"/>
    </row>
    <row r="149" spans="1:34" ht="15.75" customHeight="1">
      <c r="A149" s="32" t="s">
        <v>2884</v>
      </c>
      <c r="B149" s="32" t="s">
        <v>1734</v>
      </c>
      <c r="C149" s="32" t="s">
        <v>1713</v>
      </c>
      <c r="D149" s="36" t="s">
        <v>2887</v>
      </c>
      <c r="E149" s="35" t="s">
        <v>2889</v>
      </c>
      <c r="F149" s="36" t="s">
        <v>217</v>
      </c>
      <c r="G149" s="49">
        <v>80139417</v>
      </c>
      <c r="H149" s="47"/>
      <c r="I149" s="49"/>
      <c r="J149" s="49"/>
      <c r="K149" s="49"/>
      <c r="L149" s="35" t="s">
        <v>2861</v>
      </c>
      <c r="M149" s="149">
        <v>43048</v>
      </c>
      <c r="N149" s="150">
        <v>43048</v>
      </c>
      <c r="O149" s="150">
        <v>43100</v>
      </c>
      <c r="P149" s="32">
        <v>52</v>
      </c>
      <c r="Q149" s="55">
        <v>3708265</v>
      </c>
      <c r="R149" s="35" t="s">
        <v>173</v>
      </c>
      <c r="S149" s="34">
        <v>1549</v>
      </c>
      <c r="T149" s="34" t="s">
        <v>1738</v>
      </c>
      <c r="U149" s="151"/>
      <c r="V149" s="151"/>
      <c r="W149" s="151"/>
      <c r="X149" s="151"/>
      <c r="Y149" s="151"/>
      <c r="Z149" s="152"/>
      <c r="AA149" s="152"/>
      <c r="AB149" s="152"/>
      <c r="AC149" s="151"/>
      <c r="AD149" s="151">
        <f t="shared" si="4"/>
        <v>3708265</v>
      </c>
      <c r="AE149" s="36" t="s">
        <v>1706</v>
      </c>
      <c r="AF149" s="36"/>
      <c r="AG149" s="36"/>
      <c r="AH149" s="4"/>
    </row>
    <row r="150" spans="1:34" ht="15.75" customHeight="1">
      <c r="A150" s="32" t="s">
        <v>2892</v>
      </c>
      <c r="B150" s="32" t="s">
        <v>1734</v>
      </c>
      <c r="C150" s="32" t="s">
        <v>2760</v>
      </c>
      <c r="D150" s="36" t="s">
        <v>2894</v>
      </c>
      <c r="E150" s="35" t="s">
        <v>941</v>
      </c>
      <c r="F150" s="36" t="s">
        <v>123</v>
      </c>
      <c r="G150" s="49" t="s">
        <v>2896</v>
      </c>
      <c r="H150" s="47"/>
      <c r="I150" s="49"/>
      <c r="J150" s="49"/>
      <c r="K150" s="49"/>
      <c r="L150" s="35" t="s">
        <v>2898</v>
      </c>
      <c r="M150" s="149">
        <v>43049</v>
      </c>
      <c r="N150" s="150">
        <v>43056</v>
      </c>
      <c r="O150" s="150">
        <v>43464</v>
      </c>
      <c r="P150" s="32">
        <v>284</v>
      </c>
      <c r="Q150" s="55">
        <v>0</v>
      </c>
      <c r="R150" s="35" t="s">
        <v>1694</v>
      </c>
      <c r="S150" s="34"/>
      <c r="T150" s="34">
        <v>0</v>
      </c>
      <c r="U150" s="151"/>
      <c r="V150" s="151"/>
      <c r="W150" s="151"/>
      <c r="X150" s="151"/>
      <c r="Y150" s="151"/>
      <c r="Z150" s="152"/>
      <c r="AA150" s="152"/>
      <c r="AB150" s="152"/>
      <c r="AC150" s="151"/>
      <c r="AD150" s="151">
        <f t="shared" si="4"/>
        <v>0</v>
      </c>
      <c r="AE150" s="36" t="s">
        <v>1706</v>
      </c>
      <c r="AF150" s="34" t="s">
        <v>2904</v>
      </c>
      <c r="AG150" s="34"/>
      <c r="AH150" s="4"/>
    </row>
    <row r="151" spans="1:34" ht="15.75" customHeight="1">
      <c r="A151" s="32" t="s">
        <v>2908</v>
      </c>
      <c r="B151" s="32" t="s">
        <v>2456</v>
      </c>
      <c r="C151" s="32" t="s">
        <v>1713</v>
      </c>
      <c r="D151" s="32" t="s">
        <v>2910</v>
      </c>
      <c r="E151" s="35" t="s">
        <v>2732</v>
      </c>
      <c r="F151" s="32" t="s">
        <v>123</v>
      </c>
      <c r="G151" s="32">
        <v>832003656</v>
      </c>
      <c r="H151" s="114"/>
      <c r="I151" s="32"/>
      <c r="J151" s="32"/>
      <c r="K151" s="32"/>
      <c r="L151" s="114" t="s">
        <v>2912</v>
      </c>
      <c r="M151" s="149">
        <v>43098</v>
      </c>
      <c r="N151" s="150">
        <v>43150</v>
      </c>
      <c r="O151" s="150">
        <v>43330</v>
      </c>
      <c r="P151" s="32">
        <v>180</v>
      </c>
      <c r="Q151" s="67">
        <v>161370000</v>
      </c>
      <c r="R151" s="35" t="s">
        <v>2915</v>
      </c>
      <c r="S151" s="34">
        <v>1547</v>
      </c>
      <c r="T151" s="34" t="s">
        <v>2917</v>
      </c>
      <c r="U151" s="151"/>
      <c r="V151" s="151"/>
      <c r="W151" s="151"/>
      <c r="X151" s="151"/>
      <c r="Y151" s="151"/>
      <c r="Z151" s="152"/>
      <c r="AA151" s="152"/>
      <c r="AB151" s="152"/>
      <c r="AC151" s="151"/>
      <c r="AD151" s="151">
        <f t="shared" si="4"/>
        <v>161370000</v>
      </c>
      <c r="AE151" s="34" t="s">
        <v>1706</v>
      </c>
      <c r="AF151" s="32" t="s">
        <v>2923</v>
      </c>
      <c r="AG151" s="32"/>
      <c r="AH151" s="4"/>
    </row>
    <row r="152" spans="1:34" ht="15.75" customHeight="1">
      <c r="A152" s="32" t="s">
        <v>2924</v>
      </c>
      <c r="B152" s="32" t="s">
        <v>1689</v>
      </c>
      <c r="C152" s="32" t="s">
        <v>1713</v>
      </c>
      <c r="D152" s="32" t="s">
        <v>2927</v>
      </c>
      <c r="E152" s="35" t="s">
        <v>2930</v>
      </c>
      <c r="F152" s="32" t="s">
        <v>123</v>
      </c>
      <c r="G152" s="32">
        <v>900432473</v>
      </c>
      <c r="H152" s="114"/>
      <c r="I152" s="32"/>
      <c r="J152" s="32"/>
      <c r="K152" s="32"/>
      <c r="L152" s="114" t="s">
        <v>2932</v>
      </c>
      <c r="M152" s="149">
        <v>43098</v>
      </c>
      <c r="N152" s="150">
        <v>43145</v>
      </c>
      <c r="O152" s="150">
        <v>43386</v>
      </c>
      <c r="P152" s="32">
        <v>240</v>
      </c>
      <c r="Q152" s="67">
        <v>340530900</v>
      </c>
      <c r="R152" s="35" t="s">
        <v>2536</v>
      </c>
      <c r="S152" s="34">
        <v>1540</v>
      </c>
      <c r="T152" s="34" t="s">
        <v>2538</v>
      </c>
      <c r="U152" s="151"/>
      <c r="V152" s="151"/>
      <c r="W152" s="151"/>
      <c r="X152" s="151"/>
      <c r="Y152" s="151"/>
      <c r="Z152" s="152"/>
      <c r="AA152" s="152"/>
      <c r="AB152" s="152"/>
      <c r="AC152" s="151"/>
      <c r="AD152" s="151">
        <f t="shared" si="4"/>
        <v>340530900</v>
      </c>
      <c r="AE152" s="34" t="s">
        <v>1706</v>
      </c>
      <c r="AF152" s="32" t="s">
        <v>2904</v>
      </c>
      <c r="AG152" s="32"/>
      <c r="AH152" s="4"/>
    </row>
    <row r="153" spans="1:34" ht="15.75" customHeight="1">
      <c r="A153" s="32" t="s">
        <v>2939</v>
      </c>
      <c r="B153" s="32" t="s">
        <v>1734</v>
      </c>
      <c r="C153" s="32" t="s">
        <v>1713</v>
      </c>
      <c r="D153" s="36" t="s">
        <v>2941</v>
      </c>
      <c r="E153" s="35" t="s">
        <v>801</v>
      </c>
      <c r="F153" s="36" t="s">
        <v>217</v>
      </c>
      <c r="G153" s="49">
        <v>18933787</v>
      </c>
      <c r="H153" s="47"/>
      <c r="I153" s="49"/>
      <c r="J153" s="49"/>
      <c r="K153" s="49"/>
      <c r="L153" s="35" t="s">
        <v>1011</v>
      </c>
      <c r="M153" s="149">
        <v>43055</v>
      </c>
      <c r="N153" s="150">
        <v>43059</v>
      </c>
      <c r="O153" s="150">
        <v>43103</v>
      </c>
      <c r="P153" s="49">
        <v>284</v>
      </c>
      <c r="Q153" s="55">
        <v>6750000</v>
      </c>
      <c r="R153" s="35" t="s">
        <v>173</v>
      </c>
      <c r="S153" s="34">
        <v>1549</v>
      </c>
      <c r="T153" s="34" t="s">
        <v>1738</v>
      </c>
      <c r="U153" s="151"/>
      <c r="V153" s="151"/>
      <c r="W153" s="151"/>
      <c r="X153" s="151"/>
      <c r="Y153" s="151"/>
      <c r="Z153" s="152"/>
      <c r="AA153" s="152"/>
      <c r="AB153" s="152"/>
      <c r="AC153" s="151"/>
      <c r="AD153" s="151">
        <f t="shared" si="4"/>
        <v>6750000</v>
      </c>
      <c r="AE153" s="36" t="s">
        <v>1706</v>
      </c>
      <c r="AF153" s="36"/>
      <c r="AG153" s="36"/>
      <c r="AH153" s="4"/>
    </row>
    <row r="154" spans="1:34" ht="15.75" customHeight="1">
      <c r="A154" s="153" t="s">
        <v>2946</v>
      </c>
      <c r="B154" s="153" t="s">
        <v>2456</v>
      </c>
      <c r="C154" s="153" t="s">
        <v>1713</v>
      </c>
      <c r="D154" s="153" t="s">
        <v>2947</v>
      </c>
      <c r="E154" s="155" t="s">
        <v>2948</v>
      </c>
      <c r="F154" s="153" t="s">
        <v>123</v>
      </c>
      <c r="G154" s="153">
        <v>900332118</v>
      </c>
      <c r="H154" s="249"/>
      <c r="I154" s="153"/>
      <c r="J154" s="153"/>
      <c r="K154" s="153"/>
      <c r="L154" s="249" t="s">
        <v>2950</v>
      </c>
      <c r="M154" s="223">
        <v>43084</v>
      </c>
      <c r="N154" s="159">
        <v>43084</v>
      </c>
      <c r="O154" s="159">
        <v>43114</v>
      </c>
      <c r="P154" s="153">
        <v>30</v>
      </c>
      <c r="Q154" s="250">
        <v>107381098</v>
      </c>
      <c r="R154" s="155" t="s">
        <v>2536</v>
      </c>
      <c r="S154" s="161">
        <v>1540</v>
      </c>
      <c r="T154" s="162" t="s">
        <v>2538</v>
      </c>
      <c r="U154" s="164"/>
      <c r="V154" s="164"/>
      <c r="W154" s="164"/>
      <c r="X154" s="164"/>
      <c r="Y154" s="164"/>
      <c r="Z154" s="163"/>
      <c r="AA154" s="163"/>
      <c r="AB154" s="163"/>
      <c r="AC154" s="164"/>
      <c r="AD154" s="164">
        <f t="shared" si="4"/>
        <v>107381098</v>
      </c>
      <c r="AE154" s="162" t="s">
        <v>2964</v>
      </c>
      <c r="AF154" s="153" t="s">
        <v>2966</v>
      </c>
      <c r="AG154" s="153"/>
      <c r="AH154" s="251"/>
    </row>
    <row r="155" spans="1:34" ht="15.75" customHeight="1">
      <c r="A155" s="153" t="s">
        <v>2970</v>
      </c>
      <c r="B155" s="153" t="s">
        <v>2394</v>
      </c>
      <c r="C155" s="153" t="s">
        <v>1713</v>
      </c>
      <c r="D155" s="153" t="s">
        <v>2971</v>
      </c>
      <c r="E155" s="155" t="s">
        <v>2972</v>
      </c>
      <c r="F155" s="153" t="s">
        <v>123</v>
      </c>
      <c r="G155" s="153">
        <v>900504502</v>
      </c>
      <c r="H155" s="249"/>
      <c r="I155" s="153"/>
      <c r="J155" s="153"/>
      <c r="K155" s="153"/>
      <c r="L155" s="249" t="s">
        <v>2973</v>
      </c>
      <c r="M155" s="223">
        <v>43084</v>
      </c>
      <c r="N155" s="159">
        <v>43084</v>
      </c>
      <c r="O155" s="159">
        <v>43114</v>
      </c>
      <c r="P155" s="153">
        <v>30</v>
      </c>
      <c r="Q155" s="250">
        <v>20270000</v>
      </c>
      <c r="R155" s="155" t="s">
        <v>2536</v>
      </c>
      <c r="S155" s="161">
        <v>1540</v>
      </c>
      <c r="T155" s="162" t="s">
        <v>2538</v>
      </c>
      <c r="U155" s="164"/>
      <c r="V155" s="164"/>
      <c r="W155" s="164"/>
      <c r="X155" s="164"/>
      <c r="Y155" s="164"/>
      <c r="Z155" s="163"/>
      <c r="AA155" s="163"/>
      <c r="AB155" s="163"/>
      <c r="AC155" s="164"/>
      <c r="AD155" s="164">
        <f t="shared" si="4"/>
        <v>20270000</v>
      </c>
      <c r="AE155" s="162" t="s">
        <v>2980</v>
      </c>
      <c r="AF155" s="153" t="s">
        <v>2966</v>
      </c>
      <c r="AG155" s="153"/>
      <c r="AH155" s="251"/>
    </row>
    <row r="156" spans="1:34" ht="15.75" customHeight="1">
      <c r="A156" s="32" t="s">
        <v>2983</v>
      </c>
      <c r="B156" s="32" t="s">
        <v>1734</v>
      </c>
      <c r="C156" s="32" t="s">
        <v>1713</v>
      </c>
      <c r="D156" s="32" t="s">
        <v>2984</v>
      </c>
      <c r="E156" s="35" t="s">
        <v>1514</v>
      </c>
      <c r="F156" s="32" t="s">
        <v>217</v>
      </c>
      <c r="G156" s="32">
        <v>41738320</v>
      </c>
      <c r="H156" s="114"/>
      <c r="I156" s="32"/>
      <c r="J156" s="32"/>
      <c r="K156" s="32"/>
      <c r="L156" s="114" t="s">
        <v>2985</v>
      </c>
      <c r="M156" s="149">
        <v>43061</v>
      </c>
      <c r="N156" s="150">
        <v>43076</v>
      </c>
      <c r="O156" s="150">
        <v>43115</v>
      </c>
      <c r="P156" s="32">
        <v>39</v>
      </c>
      <c r="Q156" s="67">
        <v>6713224</v>
      </c>
      <c r="R156" s="35" t="s">
        <v>173</v>
      </c>
      <c r="S156" s="65">
        <v>1549</v>
      </c>
      <c r="T156" s="34" t="s">
        <v>1738</v>
      </c>
      <c r="U156" s="151"/>
      <c r="V156" s="151"/>
      <c r="W156" s="151"/>
      <c r="X156" s="151"/>
      <c r="Y156" s="151"/>
      <c r="Z156" s="152"/>
      <c r="AA156" s="152"/>
      <c r="AB156" s="152"/>
      <c r="AC156" s="151"/>
      <c r="AD156" s="151">
        <f t="shared" si="4"/>
        <v>6713224</v>
      </c>
      <c r="AE156" s="34" t="s">
        <v>1706</v>
      </c>
      <c r="AF156" s="32"/>
      <c r="AG156" s="32"/>
      <c r="AH156" s="4"/>
    </row>
    <row r="157" spans="1:34" ht="15.75" customHeight="1">
      <c r="A157" s="32" t="s">
        <v>2989</v>
      </c>
      <c r="B157" s="32" t="s">
        <v>1734</v>
      </c>
      <c r="C157" s="32" t="s">
        <v>1713</v>
      </c>
      <c r="D157" s="36" t="s">
        <v>2991</v>
      </c>
      <c r="E157" s="35" t="s">
        <v>2992</v>
      </c>
      <c r="F157" s="36" t="s">
        <v>217</v>
      </c>
      <c r="G157" s="49">
        <v>1073676940</v>
      </c>
      <c r="H157" s="47"/>
      <c r="I157" s="49"/>
      <c r="J157" s="49"/>
      <c r="K157" s="49"/>
      <c r="L157" s="35" t="s">
        <v>2994</v>
      </c>
      <c r="M157" s="149">
        <v>43060</v>
      </c>
      <c r="N157" s="150">
        <v>43062</v>
      </c>
      <c r="O157" s="150">
        <v>43101</v>
      </c>
      <c r="P157" s="49">
        <v>40</v>
      </c>
      <c r="Q157" s="55">
        <v>2852505</v>
      </c>
      <c r="R157" s="35" t="s">
        <v>173</v>
      </c>
      <c r="S157" s="65">
        <v>1549</v>
      </c>
      <c r="T157" s="34" t="s">
        <v>1738</v>
      </c>
      <c r="U157" s="151"/>
      <c r="V157" s="151"/>
      <c r="W157" s="151"/>
      <c r="X157" s="151"/>
      <c r="Y157" s="151"/>
      <c r="Z157" s="152"/>
      <c r="AA157" s="152"/>
      <c r="AB157" s="152"/>
      <c r="AC157" s="151"/>
      <c r="AD157" s="151">
        <f t="shared" si="4"/>
        <v>2852505</v>
      </c>
      <c r="AE157" s="36" t="s">
        <v>1706</v>
      </c>
      <c r="AF157" s="36"/>
      <c r="AG157" s="36"/>
      <c r="AH157" s="4"/>
    </row>
    <row r="158" spans="1:34" ht="15.75" customHeight="1">
      <c r="A158" s="32" t="s">
        <v>2997</v>
      </c>
      <c r="B158" s="32" t="s">
        <v>1734</v>
      </c>
      <c r="C158" s="32" t="s">
        <v>1713</v>
      </c>
      <c r="D158" s="36" t="s">
        <v>2999</v>
      </c>
      <c r="E158" s="35" t="s">
        <v>1054</v>
      </c>
      <c r="F158" s="36" t="s">
        <v>217</v>
      </c>
      <c r="G158" s="49">
        <v>1031134259</v>
      </c>
      <c r="H158" s="47"/>
      <c r="I158" s="49"/>
      <c r="J158" s="49"/>
      <c r="K158" s="49"/>
      <c r="L158" s="35" t="s">
        <v>3002</v>
      </c>
      <c r="M158" s="149">
        <v>43061</v>
      </c>
      <c r="N158" s="150">
        <v>43061</v>
      </c>
      <c r="O158" s="150">
        <v>43100</v>
      </c>
      <c r="P158" s="49">
        <v>39</v>
      </c>
      <c r="Q158" s="55">
        <v>4699256</v>
      </c>
      <c r="R158" s="35" t="s">
        <v>173</v>
      </c>
      <c r="S158" s="65">
        <v>1549</v>
      </c>
      <c r="T158" s="34" t="s">
        <v>1738</v>
      </c>
      <c r="U158" s="151"/>
      <c r="V158" s="151"/>
      <c r="W158" s="151"/>
      <c r="X158" s="151"/>
      <c r="Y158" s="151"/>
      <c r="Z158" s="152"/>
      <c r="AA158" s="152"/>
      <c r="AB158" s="152"/>
      <c r="AC158" s="151"/>
      <c r="AD158" s="151">
        <f t="shared" si="4"/>
        <v>4699256</v>
      </c>
      <c r="AE158" s="36" t="s">
        <v>1706</v>
      </c>
      <c r="AF158" s="36"/>
      <c r="AG158" s="36"/>
      <c r="AH158" s="4"/>
    </row>
    <row r="159" spans="1:34" ht="15.75" customHeight="1">
      <c r="A159" s="32" t="s">
        <v>3004</v>
      </c>
      <c r="B159" s="32" t="s">
        <v>1734</v>
      </c>
      <c r="C159" s="32" t="s">
        <v>1713</v>
      </c>
      <c r="D159" s="32" t="s">
        <v>3006</v>
      </c>
      <c r="E159" s="35" t="s">
        <v>343</v>
      </c>
      <c r="F159" s="32" t="s">
        <v>217</v>
      </c>
      <c r="G159" s="32">
        <v>2399538</v>
      </c>
      <c r="H159" s="114"/>
      <c r="I159" s="32"/>
      <c r="J159" s="32"/>
      <c r="K159" s="32"/>
      <c r="L159" s="114" t="s">
        <v>2861</v>
      </c>
      <c r="M159" s="149">
        <v>43061</v>
      </c>
      <c r="N159" s="150">
        <v>43076</v>
      </c>
      <c r="O159" s="150">
        <v>43115</v>
      </c>
      <c r="P159" s="32">
        <v>39</v>
      </c>
      <c r="Q159" s="67">
        <v>2781192</v>
      </c>
      <c r="R159" s="35" t="s">
        <v>173</v>
      </c>
      <c r="S159" s="65">
        <v>1549</v>
      </c>
      <c r="T159" s="34" t="s">
        <v>1738</v>
      </c>
      <c r="U159" s="151"/>
      <c r="V159" s="151"/>
      <c r="W159" s="151"/>
      <c r="X159" s="151"/>
      <c r="Y159" s="151"/>
      <c r="Z159" s="152"/>
      <c r="AA159" s="152"/>
      <c r="AB159" s="152"/>
      <c r="AC159" s="151"/>
      <c r="AD159" s="151">
        <f t="shared" si="4"/>
        <v>2781192</v>
      </c>
      <c r="AE159" s="36" t="s">
        <v>1706</v>
      </c>
      <c r="AF159" s="32"/>
      <c r="AG159" s="32"/>
      <c r="AH159" s="4"/>
    </row>
    <row r="160" spans="1:34" ht="15.75" customHeight="1">
      <c r="A160" s="32" t="s">
        <v>3010</v>
      </c>
      <c r="B160" s="32" t="s">
        <v>1734</v>
      </c>
      <c r="C160" s="32" t="s">
        <v>1713</v>
      </c>
      <c r="D160" s="36" t="s">
        <v>3013</v>
      </c>
      <c r="E160" s="35" t="s">
        <v>32</v>
      </c>
      <c r="F160" s="36" t="s">
        <v>217</v>
      </c>
      <c r="G160" s="49">
        <v>52424617</v>
      </c>
      <c r="H160" s="47"/>
      <c r="I160" s="49"/>
      <c r="J160" s="49"/>
      <c r="K160" s="49"/>
      <c r="L160" s="35" t="s">
        <v>3015</v>
      </c>
      <c r="M160" s="149">
        <v>43066</v>
      </c>
      <c r="N160" s="150">
        <v>43067</v>
      </c>
      <c r="O160" s="150">
        <v>43100</v>
      </c>
      <c r="P160" s="49">
        <v>34</v>
      </c>
      <c r="Q160" s="55">
        <v>2424630</v>
      </c>
      <c r="R160" s="35" t="s">
        <v>173</v>
      </c>
      <c r="S160" s="65">
        <v>1549</v>
      </c>
      <c r="T160" s="34" t="s">
        <v>1738</v>
      </c>
      <c r="U160" s="151"/>
      <c r="V160" s="151"/>
      <c r="W160" s="151"/>
      <c r="X160" s="151"/>
      <c r="Y160" s="151"/>
      <c r="Z160" s="152"/>
      <c r="AA160" s="152"/>
      <c r="AB160" s="152"/>
      <c r="AC160" s="151"/>
      <c r="AD160" s="151">
        <f t="shared" si="4"/>
        <v>2424630</v>
      </c>
      <c r="AE160" s="36" t="s">
        <v>1706</v>
      </c>
      <c r="AF160" s="36"/>
      <c r="AG160" s="36"/>
      <c r="AH160" s="4"/>
    </row>
    <row r="161" spans="1:34" ht="15.75" customHeight="1">
      <c r="A161" s="32" t="s">
        <v>3018</v>
      </c>
      <c r="B161" s="32" t="s">
        <v>2456</v>
      </c>
      <c r="C161" s="32" t="s">
        <v>1713</v>
      </c>
      <c r="D161" s="32" t="s">
        <v>3019</v>
      </c>
      <c r="E161" s="35" t="s">
        <v>3020</v>
      </c>
      <c r="F161" s="32" t="s">
        <v>123</v>
      </c>
      <c r="G161" s="32">
        <v>830044030</v>
      </c>
      <c r="H161" s="114"/>
      <c r="I161" s="32"/>
      <c r="J161" s="32"/>
      <c r="K161" s="32"/>
      <c r="L161" s="114" t="s">
        <v>3021</v>
      </c>
      <c r="M161" s="149">
        <v>43098</v>
      </c>
      <c r="N161" s="150">
        <v>43147</v>
      </c>
      <c r="O161" s="34" t="s">
        <v>3023</v>
      </c>
      <c r="P161" s="32">
        <v>180</v>
      </c>
      <c r="Q161" s="67">
        <v>199936203</v>
      </c>
      <c r="R161" s="35" t="s">
        <v>2494</v>
      </c>
      <c r="S161" s="65">
        <v>1550</v>
      </c>
      <c r="T161" s="34" t="s">
        <v>2342</v>
      </c>
      <c r="U161" s="151"/>
      <c r="V161" s="151"/>
      <c r="W161" s="151"/>
      <c r="X161" s="151"/>
      <c r="Y161" s="151"/>
      <c r="Z161" s="152">
        <v>1</v>
      </c>
      <c r="AA161" s="36">
        <v>43326</v>
      </c>
      <c r="AB161" s="152">
        <v>30</v>
      </c>
      <c r="AC161" s="151">
        <v>210</v>
      </c>
      <c r="AD161" s="151">
        <f t="shared" si="4"/>
        <v>199936203</v>
      </c>
      <c r="AE161" s="34" t="s">
        <v>1706</v>
      </c>
      <c r="AF161" s="32" t="s">
        <v>3028</v>
      </c>
      <c r="AG161" s="32"/>
      <c r="AH161" s="4"/>
    </row>
    <row r="162" spans="1:34" ht="15.75" customHeight="1">
      <c r="A162" s="153" t="s">
        <v>3030</v>
      </c>
      <c r="B162" s="153" t="s">
        <v>2456</v>
      </c>
      <c r="C162" s="153" t="s">
        <v>1713</v>
      </c>
      <c r="D162" s="153" t="s">
        <v>3031</v>
      </c>
      <c r="E162" s="155" t="s">
        <v>3033</v>
      </c>
      <c r="F162" s="153" t="s">
        <v>123</v>
      </c>
      <c r="G162" s="153">
        <v>900982323</v>
      </c>
      <c r="H162" s="249"/>
      <c r="I162" s="153"/>
      <c r="J162" s="153"/>
      <c r="K162" s="153"/>
      <c r="L162" s="249" t="s">
        <v>3037</v>
      </c>
      <c r="M162" s="223">
        <v>43097</v>
      </c>
      <c r="N162" s="159">
        <v>43147</v>
      </c>
      <c r="O162" s="159">
        <v>43214</v>
      </c>
      <c r="P162" s="153">
        <v>57</v>
      </c>
      <c r="Q162" s="250">
        <v>16589000</v>
      </c>
      <c r="R162" s="155" t="s">
        <v>2536</v>
      </c>
      <c r="S162" s="161">
        <v>1540</v>
      </c>
      <c r="T162" s="162" t="s">
        <v>2538</v>
      </c>
      <c r="U162" s="164"/>
      <c r="V162" s="164"/>
      <c r="W162" s="164"/>
      <c r="X162" s="164"/>
      <c r="Y162" s="164"/>
      <c r="Z162" s="163"/>
      <c r="AA162" s="163"/>
      <c r="AB162" s="163"/>
      <c r="AC162" s="164"/>
      <c r="AD162" s="164">
        <f t="shared" si="4"/>
        <v>16589000</v>
      </c>
      <c r="AE162" s="162" t="s">
        <v>3040</v>
      </c>
      <c r="AF162" s="153" t="s">
        <v>3028</v>
      </c>
      <c r="AG162" s="153"/>
      <c r="AH162" s="251"/>
    </row>
    <row r="163" spans="1:34" ht="15.75" customHeight="1">
      <c r="A163" s="32" t="s">
        <v>3043</v>
      </c>
      <c r="B163" s="32" t="s">
        <v>2456</v>
      </c>
      <c r="C163" s="32" t="s">
        <v>1713</v>
      </c>
      <c r="D163" s="32" t="s">
        <v>3044</v>
      </c>
      <c r="E163" s="35" t="s">
        <v>3047</v>
      </c>
      <c r="F163" s="32" t="s">
        <v>123</v>
      </c>
      <c r="G163" s="32">
        <v>900080875</v>
      </c>
      <c r="H163" s="35" t="s">
        <v>3049</v>
      </c>
      <c r="I163" s="32" t="s">
        <v>123</v>
      </c>
      <c r="J163" s="32">
        <v>900080875</v>
      </c>
      <c r="K163" s="32">
        <v>50</v>
      </c>
      <c r="L163" s="114" t="s">
        <v>3052</v>
      </c>
      <c r="M163" s="149">
        <v>43098</v>
      </c>
      <c r="N163" s="150">
        <v>43159</v>
      </c>
      <c r="O163" s="150">
        <v>43278</v>
      </c>
      <c r="P163" s="32">
        <v>120</v>
      </c>
      <c r="Q163" s="67">
        <v>158370301</v>
      </c>
      <c r="R163" s="35" t="s">
        <v>2494</v>
      </c>
      <c r="S163" s="65">
        <v>1550</v>
      </c>
      <c r="T163" s="34" t="s">
        <v>2342</v>
      </c>
      <c r="U163" s="151"/>
      <c r="V163" s="151"/>
      <c r="W163" s="151"/>
      <c r="X163" s="151"/>
      <c r="Y163" s="151"/>
      <c r="Z163" s="152">
        <v>1</v>
      </c>
      <c r="AA163" s="36">
        <v>43278</v>
      </c>
      <c r="AB163" s="152">
        <v>30</v>
      </c>
      <c r="AC163" s="151">
        <v>150</v>
      </c>
      <c r="AD163" s="151">
        <f t="shared" si="4"/>
        <v>158370301</v>
      </c>
      <c r="AE163" s="75" t="s">
        <v>2348</v>
      </c>
      <c r="AF163" s="32" t="s">
        <v>3054</v>
      </c>
      <c r="AG163" s="32"/>
      <c r="AH163" s="4"/>
    </row>
    <row r="164" spans="1:34" ht="15.75" customHeight="1">
      <c r="A164" s="32"/>
      <c r="B164" s="32"/>
      <c r="C164" s="32"/>
      <c r="D164" s="32"/>
      <c r="E164" s="35"/>
      <c r="F164" s="32"/>
      <c r="G164" s="32"/>
      <c r="H164" s="35" t="s">
        <v>3056</v>
      </c>
      <c r="I164" s="32" t="s">
        <v>123</v>
      </c>
      <c r="J164" s="32">
        <v>830005066</v>
      </c>
      <c r="K164" s="32">
        <v>50</v>
      </c>
      <c r="L164" s="114"/>
      <c r="M164" s="149"/>
      <c r="N164" s="150"/>
      <c r="O164" s="150"/>
      <c r="P164" s="32"/>
      <c r="Q164" s="67"/>
      <c r="R164" s="35"/>
      <c r="S164" s="65"/>
      <c r="T164" s="34"/>
      <c r="U164" s="151"/>
      <c r="V164" s="151"/>
      <c r="W164" s="151"/>
      <c r="X164" s="151"/>
      <c r="Y164" s="151"/>
      <c r="Z164" s="152"/>
      <c r="AA164" s="152"/>
      <c r="AB164" s="152"/>
      <c r="AC164" s="151"/>
      <c r="AD164" s="151"/>
      <c r="AE164" s="34"/>
      <c r="AF164" s="32"/>
      <c r="AG164" s="32"/>
      <c r="AH164" s="4"/>
    </row>
    <row r="165" spans="1:34" ht="15.75" customHeight="1">
      <c r="A165" s="32" t="s">
        <v>3060</v>
      </c>
      <c r="B165" s="32" t="s">
        <v>2456</v>
      </c>
      <c r="C165" s="32" t="s">
        <v>1713</v>
      </c>
      <c r="D165" s="32" t="s">
        <v>3061</v>
      </c>
      <c r="E165" s="35" t="s">
        <v>3062</v>
      </c>
      <c r="F165" s="32" t="s">
        <v>123</v>
      </c>
      <c r="G165" s="32">
        <v>900175862</v>
      </c>
      <c r="H165" s="114"/>
      <c r="I165" s="32"/>
      <c r="J165" s="32"/>
      <c r="K165" s="32"/>
      <c r="L165" s="114" t="s">
        <v>3063</v>
      </c>
      <c r="M165" s="149">
        <v>43098</v>
      </c>
      <c r="N165" s="150">
        <v>43168</v>
      </c>
      <c r="O165" s="150">
        <v>43259</v>
      </c>
      <c r="P165" s="32">
        <v>90</v>
      </c>
      <c r="Q165" s="67">
        <v>193729000</v>
      </c>
      <c r="R165" s="35" t="s">
        <v>1889</v>
      </c>
      <c r="S165" s="65">
        <v>1545</v>
      </c>
      <c r="T165" s="34" t="s">
        <v>1890</v>
      </c>
      <c r="U165" s="151"/>
      <c r="V165" s="151"/>
      <c r="W165" s="151"/>
      <c r="X165" s="151"/>
      <c r="Y165" s="151"/>
      <c r="Z165" s="152"/>
      <c r="AA165" s="152"/>
      <c r="AB165" s="152"/>
      <c r="AC165" s="151"/>
      <c r="AD165" s="151">
        <f t="shared" ref="AD165:AD172" si="5">Y165+Q165</f>
        <v>193729000</v>
      </c>
      <c r="AE165" s="36" t="s">
        <v>1706</v>
      </c>
      <c r="AF165" s="32" t="s">
        <v>3054</v>
      </c>
      <c r="AG165" s="32"/>
      <c r="AH165" s="4"/>
    </row>
    <row r="166" spans="1:34" ht="15.75" customHeight="1">
      <c r="A166" s="32" t="s">
        <v>3072</v>
      </c>
      <c r="B166" s="32" t="s">
        <v>2456</v>
      </c>
      <c r="C166" s="32" t="s">
        <v>1713</v>
      </c>
      <c r="D166" s="32" t="s">
        <v>3074</v>
      </c>
      <c r="E166" s="35" t="s">
        <v>3077</v>
      </c>
      <c r="F166" s="32" t="s">
        <v>123</v>
      </c>
      <c r="G166" s="32">
        <v>900206910</v>
      </c>
      <c r="H166" s="114"/>
      <c r="I166" s="32"/>
      <c r="J166" s="32"/>
      <c r="K166" s="32"/>
      <c r="L166" s="114" t="s">
        <v>3078</v>
      </c>
      <c r="M166" s="149">
        <v>43098</v>
      </c>
      <c r="N166" s="150">
        <v>43200</v>
      </c>
      <c r="O166" s="150">
        <v>43382</v>
      </c>
      <c r="P166" s="32">
        <v>120</v>
      </c>
      <c r="Q166" s="67">
        <v>116874208</v>
      </c>
      <c r="R166" s="35" t="s">
        <v>1889</v>
      </c>
      <c r="S166" s="65">
        <v>1545</v>
      </c>
      <c r="T166" s="34" t="s">
        <v>1890</v>
      </c>
      <c r="U166" s="151"/>
      <c r="V166" s="151"/>
      <c r="W166" s="151"/>
      <c r="X166" s="151"/>
      <c r="Y166" s="151"/>
      <c r="Z166" s="152">
        <v>1</v>
      </c>
      <c r="AA166" s="36">
        <v>43320</v>
      </c>
      <c r="AB166" s="152">
        <v>60</v>
      </c>
      <c r="AC166" s="151">
        <v>180</v>
      </c>
      <c r="AD166" s="151">
        <f t="shared" si="5"/>
        <v>116874208</v>
      </c>
      <c r="AE166" s="36" t="s">
        <v>1706</v>
      </c>
      <c r="AF166" s="32" t="s">
        <v>3054</v>
      </c>
      <c r="AG166" s="32"/>
      <c r="AH166" s="4"/>
    </row>
    <row r="167" spans="1:34" ht="15.75" customHeight="1">
      <c r="A167" s="32" t="s">
        <v>3082</v>
      </c>
      <c r="B167" s="32" t="s">
        <v>2456</v>
      </c>
      <c r="C167" s="32" t="s">
        <v>1713</v>
      </c>
      <c r="D167" s="32" t="s">
        <v>3083</v>
      </c>
      <c r="E167" s="35" t="s">
        <v>3084</v>
      </c>
      <c r="F167" s="32" t="s">
        <v>217</v>
      </c>
      <c r="G167" s="32">
        <v>79867234</v>
      </c>
      <c r="H167" s="114"/>
      <c r="I167" s="32"/>
      <c r="J167" s="32"/>
      <c r="K167" s="32"/>
      <c r="L167" s="114" t="s">
        <v>3086</v>
      </c>
      <c r="M167" s="149">
        <v>43098</v>
      </c>
      <c r="N167" s="255">
        <v>43630</v>
      </c>
      <c r="O167" s="255">
        <v>43782</v>
      </c>
      <c r="P167" s="32">
        <v>150</v>
      </c>
      <c r="Q167" s="67">
        <v>79697030</v>
      </c>
      <c r="R167" s="35" t="s">
        <v>1889</v>
      </c>
      <c r="S167" s="65">
        <v>1545</v>
      </c>
      <c r="T167" s="34" t="s">
        <v>1890</v>
      </c>
      <c r="U167" s="151"/>
      <c r="V167" s="151"/>
      <c r="W167" s="151"/>
      <c r="X167" s="151"/>
      <c r="Y167" s="151"/>
      <c r="Z167" s="152"/>
      <c r="AA167" s="152"/>
      <c r="AB167" s="152"/>
      <c r="AC167" s="151"/>
      <c r="AD167" s="151">
        <f t="shared" si="5"/>
        <v>79697030</v>
      </c>
      <c r="AE167" s="75" t="s">
        <v>3095</v>
      </c>
      <c r="AF167" s="118" t="s">
        <v>3096</v>
      </c>
      <c r="AG167" s="32"/>
      <c r="AH167" s="4"/>
    </row>
    <row r="168" spans="1:34" ht="15.75" customHeight="1">
      <c r="A168" s="153" t="s">
        <v>3097</v>
      </c>
      <c r="B168" s="153" t="s">
        <v>2394</v>
      </c>
      <c r="C168" s="153" t="s">
        <v>1713</v>
      </c>
      <c r="D168" s="153" t="s">
        <v>3099</v>
      </c>
      <c r="E168" s="155" t="s">
        <v>3100</v>
      </c>
      <c r="F168" s="153" t="s">
        <v>123</v>
      </c>
      <c r="G168" s="153">
        <v>900068959</v>
      </c>
      <c r="H168" s="249"/>
      <c r="I168" s="153"/>
      <c r="J168" s="153"/>
      <c r="K168" s="153"/>
      <c r="L168" s="249" t="s">
        <v>3103</v>
      </c>
      <c r="M168" s="223">
        <v>43098</v>
      </c>
      <c r="N168" s="159">
        <v>43144</v>
      </c>
      <c r="O168" s="159">
        <v>43181</v>
      </c>
      <c r="P168" s="153">
        <v>30</v>
      </c>
      <c r="Q168" s="250">
        <v>10990840</v>
      </c>
      <c r="R168" s="155" t="s">
        <v>173</v>
      </c>
      <c r="S168" s="161">
        <v>1549</v>
      </c>
      <c r="T168" s="162" t="s">
        <v>1738</v>
      </c>
      <c r="U168" s="164"/>
      <c r="V168" s="163"/>
      <c r="W168" s="163"/>
      <c r="X168" s="163"/>
      <c r="Y168" s="164"/>
      <c r="Z168" s="163">
        <v>1</v>
      </c>
      <c r="AA168" s="257">
        <v>43168</v>
      </c>
      <c r="AB168" s="163">
        <v>10</v>
      </c>
      <c r="AC168" s="163">
        <v>40</v>
      </c>
      <c r="AD168" s="164">
        <f t="shared" si="5"/>
        <v>10990840</v>
      </c>
      <c r="AE168" s="162" t="s">
        <v>3109</v>
      </c>
      <c r="AF168" s="153" t="s">
        <v>3110</v>
      </c>
      <c r="AG168" s="153"/>
      <c r="AH168" s="4"/>
    </row>
    <row r="169" spans="1:34" ht="15.75" customHeight="1">
      <c r="A169" s="153" t="s">
        <v>3111</v>
      </c>
      <c r="B169" s="153" t="s">
        <v>2394</v>
      </c>
      <c r="C169" s="153" t="s">
        <v>1713</v>
      </c>
      <c r="D169" s="153" t="s">
        <v>3112</v>
      </c>
      <c r="E169" s="155" t="s">
        <v>3113</v>
      </c>
      <c r="F169" s="153" t="s">
        <v>123</v>
      </c>
      <c r="G169" s="153">
        <v>900738098</v>
      </c>
      <c r="H169" s="249"/>
      <c r="I169" s="153"/>
      <c r="J169" s="153"/>
      <c r="K169" s="153"/>
      <c r="L169" s="249" t="s">
        <v>3114</v>
      </c>
      <c r="M169" s="223">
        <v>43091</v>
      </c>
      <c r="N169" s="159">
        <v>43091</v>
      </c>
      <c r="O169" s="159">
        <v>43151</v>
      </c>
      <c r="P169" s="153">
        <v>60</v>
      </c>
      <c r="Q169" s="250">
        <v>18385000</v>
      </c>
      <c r="R169" s="155" t="s">
        <v>2536</v>
      </c>
      <c r="S169" s="161">
        <v>1540</v>
      </c>
      <c r="T169" s="162" t="s">
        <v>2538</v>
      </c>
      <c r="U169" s="164"/>
      <c r="V169" s="164"/>
      <c r="W169" s="164"/>
      <c r="X169" s="164"/>
      <c r="Y169" s="164"/>
      <c r="Z169" s="163"/>
      <c r="AA169" s="163"/>
      <c r="AB169" s="163"/>
      <c r="AC169" s="164"/>
      <c r="AD169" s="164">
        <f t="shared" si="5"/>
        <v>18385000</v>
      </c>
      <c r="AE169" s="162" t="s">
        <v>3116</v>
      </c>
      <c r="AF169" s="153" t="s">
        <v>2966</v>
      </c>
      <c r="AG169" s="153"/>
      <c r="AH169" s="251"/>
    </row>
    <row r="170" spans="1:34" ht="15.75" customHeight="1">
      <c r="A170" s="153" t="s">
        <v>3118</v>
      </c>
      <c r="B170" s="153" t="s">
        <v>2394</v>
      </c>
      <c r="C170" s="153" t="s">
        <v>1713</v>
      </c>
      <c r="D170" s="153" t="s">
        <v>3119</v>
      </c>
      <c r="E170" s="155" t="s">
        <v>3120</v>
      </c>
      <c r="F170" s="153" t="s">
        <v>123</v>
      </c>
      <c r="G170" s="153">
        <v>900206910</v>
      </c>
      <c r="H170" s="249"/>
      <c r="I170" s="153"/>
      <c r="J170" s="153"/>
      <c r="K170" s="153"/>
      <c r="L170" s="249" t="s">
        <v>3122</v>
      </c>
      <c r="M170" s="223">
        <v>43090</v>
      </c>
      <c r="N170" s="159">
        <v>43090</v>
      </c>
      <c r="O170" s="159">
        <v>43120</v>
      </c>
      <c r="P170" s="153">
        <v>30</v>
      </c>
      <c r="Q170" s="250">
        <v>9112000</v>
      </c>
      <c r="R170" s="155" t="s">
        <v>2536</v>
      </c>
      <c r="S170" s="161">
        <v>1540</v>
      </c>
      <c r="T170" s="162" t="s">
        <v>2538</v>
      </c>
      <c r="U170" s="164"/>
      <c r="V170" s="164"/>
      <c r="W170" s="164"/>
      <c r="X170" s="164"/>
      <c r="Y170" s="164"/>
      <c r="Z170" s="163"/>
      <c r="AA170" s="163"/>
      <c r="AB170" s="163"/>
      <c r="AC170" s="164"/>
      <c r="AD170" s="164">
        <f t="shared" si="5"/>
        <v>9112000</v>
      </c>
      <c r="AE170" s="162" t="s">
        <v>3127</v>
      </c>
      <c r="AF170" s="153" t="s">
        <v>2966</v>
      </c>
      <c r="AG170" s="153"/>
      <c r="AH170" s="251"/>
    </row>
    <row r="171" spans="1:34" ht="15.75" customHeight="1">
      <c r="A171" s="32" t="s">
        <v>3128</v>
      </c>
      <c r="B171" s="32" t="s">
        <v>3129</v>
      </c>
      <c r="C171" s="32" t="s">
        <v>1690</v>
      </c>
      <c r="D171" s="36" t="s">
        <v>3130</v>
      </c>
      <c r="E171" s="35" t="s">
        <v>3131</v>
      </c>
      <c r="F171" s="36" t="s">
        <v>123</v>
      </c>
      <c r="G171" s="49" t="s">
        <v>3132</v>
      </c>
      <c r="H171" s="47"/>
      <c r="I171" s="49"/>
      <c r="J171" s="49"/>
      <c r="K171" s="49"/>
      <c r="L171" s="35" t="s">
        <v>3133</v>
      </c>
      <c r="M171" s="149">
        <v>43096</v>
      </c>
      <c r="N171" s="150">
        <v>43171</v>
      </c>
      <c r="O171" s="236">
        <v>43702</v>
      </c>
      <c r="P171" s="49">
        <v>360</v>
      </c>
      <c r="Q171" s="55">
        <v>1887922334</v>
      </c>
      <c r="R171" s="35" t="s">
        <v>1889</v>
      </c>
      <c r="S171" s="65">
        <v>1545</v>
      </c>
      <c r="T171" s="34" t="s">
        <v>1890</v>
      </c>
      <c r="U171" s="151"/>
      <c r="V171" s="151"/>
      <c r="W171" s="151"/>
      <c r="X171" s="151"/>
      <c r="Y171" s="151"/>
      <c r="Z171" s="263">
        <v>1</v>
      </c>
      <c r="AA171" s="236">
        <v>43608</v>
      </c>
      <c r="AB171" s="263">
        <v>90</v>
      </c>
      <c r="AC171" s="265">
        <v>450</v>
      </c>
      <c r="AD171" s="151">
        <f t="shared" si="5"/>
        <v>1887922334</v>
      </c>
      <c r="AE171" s="36" t="s">
        <v>228</v>
      </c>
      <c r="AF171" s="90" t="s">
        <v>2830</v>
      </c>
      <c r="AG171" s="34"/>
      <c r="AH171" s="4"/>
    </row>
    <row r="172" spans="1:34" ht="15.75" customHeight="1">
      <c r="A172" s="32" t="s">
        <v>3140</v>
      </c>
      <c r="B172" s="32" t="s">
        <v>1734</v>
      </c>
      <c r="C172" s="32" t="s">
        <v>2760</v>
      </c>
      <c r="D172" s="32" t="s">
        <v>3141</v>
      </c>
      <c r="E172" s="35" t="s">
        <v>3142</v>
      </c>
      <c r="F172" s="32" t="s">
        <v>123</v>
      </c>
      <c r="G172" s="49">
        <v>800176089</v>
      </c>
      <c r="H172" s="47"/>
      <c r="I172" s="49"/>
      <c r="J172" s="49"/>
      <c r="K172" s="49"/>
      <c r="L172" s="114" t="s">
        <v>3143</v>
      </c>
      <c r="M172" s="149">
        <v>42929</v>
      </c>
      <c r="N172" s="150">
        <v>42929</v>
      </c>
      <c r="O172" s="150">
        <v>43830</v>
      </c>
      <c r="P172" s="49">
        <v>167</v>
      </c>
      <c r="Q172" s="55">
        <v>0</v>
      </c>
      <c r="R172" s="35" t="s">
        <v>173</v>
      </c>
      <c r="S172" s="65">
        <v>1549</v>
      </c>
      <c r="T172" s="34" t="s">
        <v>1738</v>
      </c>
      <c r="U172" s="151"/>
      <c r="V172" s="151"/>
      <c r="W172" s="151"/>
      <c r="X172" s="151"/>
      <c r="Y172" s="151"/>
      <c r="Z172" s="152"/>
      <c r="AA172" s="152"/>
      <c r="AB172" s="152"/>
      <c r="AC172" s="151"/>
      <c r="AD172" s="151">
        <f t="shared" si="5"/>
        <v>0</v>
      </c>
      <c r="AE172" s="34" t="s">
        <v>228</v>
      </c>
      <c r="AF172" s="113" t="s">
        <v>3148</v>
      </c>
      <c r="AG172" s="32"/>
      <c r="AH172" s="4"/>
    </row>
    <row r="173" spans="1:34" ht="15.75" customHeight="1">
      <c r="A173" s="4"/>
      <c r="B173" s="4"/>
      <c r="C173" s="5"/>
      <c r="D173" s="4"/>
      <c r="E173" s="7"/>
      <c r="F173" s="4"/>
      <c r="G173" s="4"/>
      <c r="H173" s="7"/>
      <c r="I173" s="4"/>
      <c r="J173" s="4"/>
      <c r="K173" s="4"/>
      <c r="L173" s="7"/>
      <c r="M173" s="8"/>
      <c r="N173" s="20"/>
      <c r="O173" s="20"/>
      <c r="P173" s="4"/>
      <c r="Q173" s="9"/>
      <c r="R173" s="7"/>
      <c r="S173" s="5"/>
      <c r="T173" s="5"/>
      <c r="U173" s="130"/>
      <c r="V173" s="131"/>
      <c r="W173" s="131"/>
      <c r="X173" s="131"/>
      <c r="Y173" s="130"/>
      <c r="Z173" s="131"/>
      <c r="AA173" s="131"/>
      <c r="AB173" s="131"/>
      <c r="AC173" s="131"/>
      <c r="AD173" s="130"/>
      <c r="AE173" s="5"/>
      <c r="AF173" s="4"/>
      <c r="AG173" s="4"/>
      <c r="AH173" s="4"/>
    </row>
    <row r="174" spans="1:34" ht="15.75" customHeight="1">
      <c r="A174" s="4"/>
      <c r="B174" s="4"/>
      <c r="C174" s="5"/>
      <c r="D174" s="4"/>
      <c r="E174" s="7"/>
      <c r="F174" s="4"/>
      <c r="G174" s="4"/>
      <c r="H174" s="7"/>
      <c r="I174" s="4"/>
      <c r="J174" s="4"/>
      <c r="K174" s="4"/>
      <c r="L174" s="7"/>
      <c r="M174" s="8"/>
      <c r="N174" s="20"/>
      <c r="O174" s="20"/>
      <c r="P174" s="4"/>
      <c r="Q174" s="9"/>
      <c r="R174" s="7"/>
      <c r="S174" s="5"/>
      <c r="T174" s="5"/>
      <c r="U174" s="130"/>
      <c r="V174" s="131"/>
      <c r="W174" s="131"/>
      <c r="X174" s="131"/>
      <c r="Y174" s="130"/>
      <c r="Z174" s="131"/>
      <c r="AA174" s="131"/>
      <c r="AB174" s="131"/>
      <c r="AC174" s="131"/>
      <c r="AD174" s="130"/>
      <c r="AE174" s="5"/>
      <c r="AF174" s="4"/>
      <c r="AG174" s="4"/>
      <c r="AH174" s="4"/>
    </row>
    <row r="175" spans="1:34" ht="15.75" customHeight="1">
      <c r="A175" s="4"/>
      <c r="B175" s="4"/>
      <c r="C175" s="5"/>
      <c r="D175" s="4"/>
      <c r="E175" s="7"/>
      <c r="F175" s="4"/>
      <c r="G175" s="4"/>
      <c r="H175" s="7"/>
      <c r="I175" s="4"/>
      <c r="J175" s="4"/>
      <c r="K175" s="4"/>
      <c r="L175" s="7"/>
      <c r="M175" s="8"/>
      <c r="N175" s="20"/>
      <c r="O175" s="20"/>
      <c r="P175" s="4"/>
      <c r="Q175" s="9"/>
      <c r="R175" s="7"/>
      <c r="S175" s="5"/>
      <c r="T175" s="5"/>
      <c r="U175" s="130"/>
      <c r="V175" s="131"/>
      <c r="W175" s="131"/>
      <c r="X175" s="131"/>
      <c r="Y175" s="130"/>
      <c r="Z175" s="131"/>
      <c r="AA175" s="131"/>
      <c r="AB175" s="131"/>
      <c r="AC175" s="131"/>
      <c r="AD175" s="130"/>
      <c r="AE175" s="5"/>
      <c r="AF175" s="4"/>
      <c r="AG175" s="4"/>
      <c r="AH175" s="4"/>
    </row>
    <row r="176" spans="1:34" ht="15.75" customHeight="1">
      <c r="A176" s="4"/>
      <c r="B176" s="4"/>
      <c r="C176" s="5"/>
      <c r="D176" s="4"/>
      <c r="E176" s="7"/>
      <c r="F176" s="4"/>
      <c r="G176" s="4"/>
      <c r="H176" s="7"/>
      <c r="I176" s="4"/>
      <c r="J176" s="4"/>
      <c r="K176" s="4"/>
      <c r="L176" s="7"/>
      <c r="M176" s="8"/>
      <c r="N176" s="20"/>
      <c r="O176" s="20"/>
      <c r="P176" s="4"/>
      <c r="Q176" s="9"/>
      <c r="R176" s="7"/>
      <c r="S176" s="5"/>
      <c r="T176" s="5"/>
      <c r="U176" s="130"/>
      <c r="V176" s="131"/>
      <c r="W176" s="131"/>
      <c r="X176" s="131"/>
      <c r="Y176" s="130"/>
      <c r="Z176" s="131"/>
      <c r="AA176" s="131"/>
      <c r="AB176" s="131"/>
      <c r="AC176" s="131"/>
      <c r="AD176" s="130"/>
      <c r="AE176" s="5"/>
      <c r="AF176" s="4"/>
      <c r="AG176" s="4"/>
      <c r="AH176" s="4"/>
    </row>
    <row r="177" spans="1:34" ht="15.75" customHeight="1">
      <c r="A177" s="4"/>
      <c r="B177" s="4"/>
      <c r="C177" s="5"/>
      <c r="D177" s="4"/>
      <c r="E177" s="7"/>
      <c r="F177" s="4"/>
      <c r="G177" s="4"/>
      <c r="H177" s="7"/>
      <c r="I177" s="4"/>
      <c r="J177" s="4"/>
      <c r="K177" s="4"/>
      <c r="L177" s="7"/>
      <c r="M177" s="8"/>
      <c r="N177" s="20"/>
      <c r="O177" s="20"/>
      <c r="P177" s="4"/>
      <c r="Q177" s="9"/>
      <c r="R177" s="7"/>
      <c r="S177" s="5"/>
      <c r="T177" s="5"/>
      <c r="U177" s="130"/>
      <c r="V177" s="131"/>
      <c r="W177" s="131"/>
      <c r="X177" s="131"/>
      <c r="Y177" s="130"/>
      <c r="Z177" s="131"/>
      <c r="AA177" s="131"/>
      <c r="AB177" s="131"/>
      <c r="AC177" s="131"/>
      <c r="AD177" s="130"/>
      <c r="AE177" s="5"/>
      <c r="AF177" s="4"/>
      <c r="AG177" s="4"/>
      <c r="AH177" s="4"/>
    </row>
    <row r="178" spans="1:34" ht="15.75" customHeight="1">
      <c r="A178" s="4"/>
      <c r="B178" s="4"/>
      <c r="C178" s="5"/>
      <c r="D178" s="4"/>
      <c r="E178" s="7"/>
      <c r="F178" s="4"/>
      <c r="G178" s="4"/>
      <c r="H178" s="7"/>
      <c r="I178" s="4"/>
      <c r="J178" s="4"/>
      <c r="K178" s="4"/>
      <c r="L178" s="7"/>
      <c r="M178" s="8"/>
      <c r="N178" s="20"/>
      <c r="O178" s="20"/>
      <c r="P178" s="4"/>
      <c r="Q178" s="9"/>
      <c r="R178" s="7"/>
      <c r="S178" s="5"/>
      <c r="T178" s="5"/>
      <c r="U178" s="130"/>
      <c r="V178" s="131"/>
      <c r="W178" s="131"/>
      <c r="X178" s="131"/>
      <c r="Y178" s="130"/>
      <c r="Z178" s="131"/>
      <c r="AA178" s="131"/>
      <c r="AB178" s="131"/>
      <c r="AC178" s="131"/>
      <c r="AD178" s="130"/>
      <c r="AE178" s="5"/>
      <c r="AF178" s="4"/>
      <c r="AG178" s="4"/>
      <c r="AH178" s="4"/>
    </row>
    <row r="179" spans="1:34" ht="15.75" customHeight="1">
      <c r="A179" s="4"/>
      <c r="B179" s="4"/>
      <c r="C179" s="5"/>
      <c r="D179" s="4"/>
      <c r="E179" s="7"/>
      <c r="F179" s="4"/>
      <c r="G179" s="4"/>
      <c r="H179" s="7"/>
      <c r="I179" s="4"/>
      <c r="J179" s="4"/>
      <c r="K179" s="4"/>
      <c r="L179" s="7"/>
      <c r="M179" s="8"/>
      <c r="N179" s="20"/>
      <c r="O179" s="20"/>
      <c r="P179" s="4"/>
      <c r="Q179" s="9"/>
      <c r="R179" s="7"/>
      <c r="S179" s="5"/>
      <c r="T179" s="5"/>
      <c r="U179" s="130"/>
      <c r="V179" s="131"/>
      <c r="W179" s="131"/>
      <c r="X179" s="131"/>
      <c r="Y179" s="130"/>
      <c r="Z179" s="131"/>
      <c r="AA179" s="131"/>
      <c r="AB179" s="131"/>
      <c r="AC179" s="131"/>
      <c r="AD179" s="130"/>
      <c r="AE179" s="5"/>
      <c r="AF179" s="4"/>
      <c r="AG179" s="4"/>
      <c r="AH179" s="4"/>
    </row>
    <row r="180" spans="1:34" ht="15.75" customHeight="1">
      <c r="A180" s="4"/>
      <c r="B180" s="4"/>
      <c r="C180" s="5"/>
      <c r="D180" s="4"/>
      <c r="E180" s="7"/>
      <c r="F180" s="4"/>
      <c r="G180" s="4"/>
      <c r="H180" s="7"/>
      <c r="I180" s="4"/>
      <c r="J180" s="4"/>
      <c r="K180" s="4"/>
      <c r="L180" s="7"/>
      <c r="M180" s="8"/>
      <c r="N180" s="20"/>
      <c r="O180" s="20"/>
      <c r="P180" s="4"/>
      <c r="Q180" s="9"/>
      <c r="R180" s="7"/>
      <c r="S180" s="5"/>
      <c r="T180" s="5"/>
      <c r="U180" s="130"/>
      <c r="V180" s="131"/>
      <c r="W180" s="131"/>
      <c r="X180" s="131"/>
      <c r="Y180" s="130"/>
      <c r="Z180" s="131"/>
      <c r="AA180" s="131"/>
      <c r="AB180" s="131"/>
      <c r="AC180" s="131"/>
      <c r="AD180" s="130"/>
      <c r="AE180" s="5"/>
      <c r="AF180" s="4"/>
      <c r="AG180" s="4"/>
      <c r="AH180" s="4"/>
    </row>
    <row r="181" spans="1:34" ht="15.75" customHeight="1">
      <c r="A181" s="4"/>
      <c r="B181" s="4"/>
      <c r="C181" s="5"/>
      <c r="D181" s="4"/>
      <c r="E181" s="7"/>
      <c r="F181" s="4"/>
      <c r="G181" s="4"/>
      <c r="H181" s="7"/>
      <c r="I181" s="4"/>
      <c r="J181" s="4"/>
      <c r="K181" s="4"/>
      <c r="L181" s="7"/>
      <c r="M181" s="8"/>
      <c r="N181" s="20"/>
      <c r="O181" s="20"/>
      <c r="P181" s="4"/>
      <c r="Q181" s="9"/>
      <c r="R181" s="7"/>
      <c r="S181" s="5"/>
      <c r="T181" s="5"/>
      <c r="U181" s="130"/>
      <c r="V181" s="131"/>
      <c r="W181" s="131"/>
      <c r="X181" s="131"/>
      <c r="Y181" s="130"/>
      <c r="Z181" s="131"/>
      <c r="AA181" s="131"/>
      <c r="AB181" s="131"/>
      <c r="AC181" s="131"/>
      <c r="AD181" s="130"/>
      <c r="AE181" s="5"/>
      <c r="AF181" s="4"/>
      <c r="AG181" s="4"/>
      <c r="AH181" s="4"/>
    </row>
    <row r="182" spans="1:34" ht="15.75" customHeight="1">
      <c r="A182" s="4"/>
      <c r="B182" s="4"/>
      <c r="C182" s="5"/>
      <c r="D182" s="4"/>
      <c r="E182" s="7"/>
      <c r="F182" s="4"/>
      <c r="G182" s="4"/>
      <c r="H182" s="7"/>
      <c r="I182" s="4"/>
      <c r="J182" s="4"/>
      <c r="K182" s="4"/>
      <c r="L182" s="7"/>
      <c r="M182" s="8"/>
      <c r="N182" s="20"/>
      <c r="O182" s="20"/>
      <c r="P182" s="4"/>
      <c r="Q182" s="9"/>
      <c r="R182" s="7"/>
      <c r="S182" s="5"/>
      <c r="T182" s="5"/>
      <c r="U182" s="130"/>
      <c r="V182" s="131"/>
      <c r="W182" s="131"/>
      <c r="X182" s="131"/>
      <c r="Y182" s="130"/>
      <c r="Z182" s="131"/>
      <c r="AA182" s="131"/>
      <c r="AB182" s="131"/>
      <c r="AC182" s="131"/>
      <c r="AD182" s="130"/>
      <c r="AE182" s="5"/>
      <c r="AF182" s="4"/>
      <c r="AG182" s="4"/>
      <c r="AH182" s="4"/>
    </row>
    <row r="183" spans="1:34" ht="15.75" customHeight="1">
      <c r="A183" s="4"/>
      <c r="B183" s="4"/>
      <c r="C183" s="5"/>
      <c r="D183" s="4"/>
      <c r="E183" s="7"/>
      <c r="F183" s="4"/>
      <c r="G183" s="4"/>
      <c r="H183" s="7"/>
      <c r="I183" s="4"/>
      <c r="J183" s="4"/>
      <c r="K183" s="4"/>
      <c r="L183" s="7"/>
      <c r="M183" s="8"/>
      <c r="N183" s="20"/>
      <c r="O183" s="20"/>
      <c r="P183" s="4"/>
      <c r="Q183" s="9"/>
      <c r="R183" s="7"/>
      <c r="S183" s="5"/>
      <c r="T183" s="5"/>
      <c r="U183" s="130"/>
      <c r="V183" s="131"/>
      <c r="W183" s="131"/>
      <c r="X183" s="131"/>
      <c r="Y183" s="130"/>
      <c r="Z183" s="131"/>
      <c r="AA183" s="131"/>
      <c r="AB183" s="131"/>
      <c r="AC183" s="131"/>
      <c r="AD183" s="130"/>
      <c r="AE183" s="5"/>
      <c r="AF183" s="4"/>
      <c r="AG183" s="4"/>
      <c r="AH183" s="4"/>
    </row>
    <row r="184" spans="1:34" ht="15.75" customHeight="1">
      <c r="A184" s="4"/>
      <c r="B184" s="4"/>
      <c r="C184" s="5"/>
      <c r="D184" s="4"/>
      <c r="E184" s="7"/>
      <c r="F184" s="4"/>
      <c r="G184" s="4"/>
      <c r="H184" s="7"/>
      <c r="I184" s="4"/>
      <c r="J184" s="4"/>
      <c r="K184" s="4"/>
      <c r="L184" s="7"/>
      <c r="M184" s="8"/>
      <c r="N184" s="20"/>
      <c r="O184" s="20"/>
      <c r="P184" s="4"/>
      <c r="Q184" s="9"/>
      <c r="R184" s="7"/>
      <c r="S184" s="5"/>
      <c r="T184" s="5"/>
      <c r="U184" s="130"/>
      <c r="V184" s="131"/>
      <c r="W184" s="131"/>
      <c r="X184" s="131"/>
      <c r="Y184" s="130"/>
      <c r="Z184" s="131"/>
      <c r="AA184" s="131"/>
      <c r="AB184" s="131"/>
      <c r="AC184" s="131"/>
      <c r="AD184" s="130"/>
      <c r="AE184" s="5"/>
      <c r="AF184" s="4"/>
      <c r="AG184" s="4"/>
      <c r="AH184" s="4"/>
    </row>
    <row r="185" spans="1:34" ht="15.75" customHeight="1">
      <c r="A185" s="4"/>
      <c r="B185" s="4"/>
      <c r="C185" s="5"/>
      <c r="D185" s="4"/>
      <c r="E185" s="7"/>
      <c r="F185" s="4"/>
      <c r="G185" s="4"/>
      <c r="H185" s="7"/>
      <c r="I185" s="4"/>
      <c r="J185" s="4"/>
      <c r="K185" s="4"/>
      <c r="L185" s="7"/>
      <c r="M185" s="8"/>
      <c r="N185" s="20"/>
      <c r="O185" s="20"/>
      <c r="P185" s="4"/>
      <c r="Q185" s="9"/>
      <c r="R185" s="7"/>
      <c r="S185" s="5"/>
      <c r="T185" s="5"/>
      <c r="U185" s="130"/>
      <c r="V185" s="131"/>
      <c r="W185" s="131"/>
      <c r="X185" s="131"/>
      <c r="Y185" s="130"/>
      <c r="Z185" s="131"/>
      <c r="AA185" s="131"/>
      <c r="AB185" s="131"/>
      <c r="AC185" s="131"/>
      <c r="AD185" s="130"/>
      <c r="AE185" s="5"/>
      <c r="AF185" s="4"/>
      <c r="AG185" s="4"/>
      <c r="AH185" s="4"/>
    </row>
    <row r="186" spans="1:34" ht="15.75" customHeight="1">
      <c r="A186" s="4"/>
      <c r="B186" s="4"/>
      <c r="C186" s="5"/>
      <c r="D186" s="4"/>
      <c r="E186" s="7"/>
      <c r="F186" s="4"/>
      <c r="G186" s="4"/>
      <c r="H186" s="7"/>
      <c r="I186" s="4"/>
      <c r="J186" s="4"/>
      <c r="K186" s="4"/>
      <c r="L186" s="7"/>
      <c r="M186" s="8"/>
      <c r="N186" s="20"/>
      <c r="O186" s="20"/>
      <c r="P186" s="4"/>
      <c r="Q186" s="9"/>
      <c r="R186" s="7"/>
      <c r="S186" s="5"/>
      <c r="T186" s="5"/>
      <c r="U186" s="130"/>
      <c r="V186" s="131"/>
      <c r="W186" s="131"/>
      <c r="X186" s="131"/>
      <c r="Y186" s="130"/>
      <c r="Z186" s="131"/>
      <c r="AA186" s="131"/>
      <c r="AB186" s="131"/>
      <c r="AC186" s="131"/>
      <c r="AD186" s="130"/>
      <c r="AE186" s="5"/>
      <c r="AF186" s="4"/>
      <c r="AG186" s="4"/>
      <c r="AH186" s="4"/>
    </row>
    <row r="187" spans="1:34" ht="15.75" customHeight="1">
      <c r="A187" s="4"/>
      <c r="B187" s="4"/>
      <c r="C187" s="5"/>
      <c r="D187" s="4"/>
      <c r="E187" s="7"/>
      <c r="F187" s="4"/>
      <c r="G187" s="4"/>
      <c r="H187" s="7"/>
      <c r="I187" s="4"/>
      <c r="J187" s="4"/>
      <c r="K187" s="4"/>
      <c r="L187" s="7"/>
      <c r="M187" s="8"/>
      <c r="N187" s="20"/>
      <c r="O187" s="20"/>
      <c r="P187" s="4"/>
      <c r="Q187" s="9"/>
      <c r="R187" s="7"/>
      <c r="S187" s="5"/>
      <c r="T187" s="5"/>
      <c r="U187" s="130"/>
      <c r="V187" s="131"/>
      <c r="W187" s="131"/>
      <c r="X187" s="131"/>
      <c r="Y187" s="130"/>
      <c r="Z187" s="131"/>
      <c r="AA187" s="131"/>
      <c r="AB187" s="131"/>
      <c r="AC187" s="131"/>
      <c r="AD187" s="130"/>
      <c r="AE187" s="5"/>
      <c r="AF187" s="4"/>
      <c r="AG187" s="4"/>
      <c r="AH187" s="4"/>
    </row>
    <row r="188" spans="1:34" ht="15.75" customHeight="1">
      <c r="A188" s="4"/>
      <c r="B188" s="4"/>
      <c r="C188" s="5"/>
      <c r="D188" s="4"/>
      <c r="E188" s="7"/>
      <c r="F188" s="4"/>
      <c r="G188" s="4"/>
      <c r="H188" s="7"/>
      <c r="I188" s="4"/>
      <c r="J188" s="4"/>
      <c r="K188" s="4"/>
      <c r="L188" s="7"/>
      <c r="M188" s="8"/>
      <c r="N188" s="20"/>
      <c r="O188" s="20"/>
      <c r="P188" s="4"/>
      <c r="Q188" s="9"/>
      <c r="R188" s="7"/>
      <c r="S188" s="5"/>
      <c r="T188" s="5"/>
      <c r="U188" s="130"/>
      <c r="V188" s="131"/>
      <c r="W188" s="131"/>
      <c r="X188" s="131"/>
      <c r="Y188" s="130"/>
      <c r="Z188" s="131"/>
      <c r="AA188" s="131"/>
      <c r="AB188" s="131"/>
      <c r="AC188" s="131"/>
      <c r="AD188" s="130"/>
      <c r="AE188" s="5"/>
      <c r="AF188" s="4"/>
      <c r="AG188" s="4"/>
      <c r="AH188" s="4"/>
    </row>
    <row r="189" spans="1:34" ht="15.75" customHeight="1">
      <c r="A189" s="4"/>
      <c r="B189" s="4"/>
      <c r="C189" s="5"/>
      <c r="D189" s="4"/>
      <c r="E189" s="7"/>
      <c r="F189" s="4"/>
      <c r="G189" s="4"/>
      <c r="H189" s="7"/>
      <c r="I189" s="4"/>
      <c r="J189" s="4"/>
      <c r="K189" s="4"/>
      <c r="L189" s="7"/>
      <c r="M189" s="8"/>
      <c r="N189" s="20"/>
      <c r="O189" s="20"/>
      <c r="P189" s="4"/>
      <c r="Q189" s="9"/>
      <c r="R189" s="7"/>
      <c r="S189" s="5"/>
      <c r="T189" s="5"/>
      <c r="U189" s="130"/>
      <c r="V189" s="131"/>
      <c r="W189" s="131"/>
      <c r="X189" s="131"/>
      <c r="Y189" s="130"/>
      <c r="Z189" s="131"/>
      <c r="AA189" s="131"/>
      <c r="AB189" s="131"/>
      <c r="AC189" s="131"/>
      <c r="AD189" s="130"/>
      <c r="AE189" s="5"/>
      <c r="AF189" s="4"/>
      <c r="AG189" s="4"/>
      <c r="AH189" s="4"/>
    </row>
    <row r="190" spans="1:34" ht="15.75" customHeight="1">
      <c r="A190" s="4"/>
      <c r="B190" s="4"/>
      <c r="C190" s="5"/>
      <c r="D190" s="4"/>
      <c r="E190" s="7"/>
      <c r="F190" s="4"/>
      <c r="G190" s="4"/>
      <c r="H190" s="7"/>
      <c r="I190" s="4"/>
      <c r="J190" s="4"/>
      <c r="K190" s="4"/>
      <c r="L190" s="7"/>
      <c r="M190" s="8"/>
      <c r="N190" s="20"/>
      <c r="O190" s="20"/>
      <c r="P190" s="4"/>
      <c r="Q190" s="9"/>
      <c r="R190" s="7"/>
      <c r="S190" s="5"/>
      <c r="T190" s="5"/>
      <c r="U190" s="130"/>
      <c r="V190" s="131"/>
      <c r="W190" s="131"/>
      <c r="X190" s="131"/>
      <c r="Y190" s="130"/>
      <c r="Z190" s="131"/>
      <c r="AA190" s="131"/>
      <c r="AB190" s="131"/>
      <c r="AC190" s="131"/>
      <c r="AD190" s="130"/>
      <c r="AE190" s="5"/>
      <c r="AF190" s="4"/>
      <c r="AG190" s="4"/>
      <c r="AH190" s="4"/>
    </row>
    <row r="191" spans="1:34" ht="15.75" customHeight="1">
      <c r="A191" s="4"/>
      <c r="B191" s="4"/>
      <c r="C191" s="5"/>
      <c r="D191" s="4"/>
      <c r="E191" s="7"/>
      <c r="F191" s="4"/>
      <c r="G191" s="4"/>
      <c r="H191" s="7"/>
      <c r="I191" s="4"/>
      <c r="J191" s="4"/>
      <c r="K191" s="4"/>
      <c r="L191" s="7"/>
      <c r="M191" s="8"/>
      <c r="N191" s="20"/>
      <c r="O191" s="20"/>
      <c r="P191" s="4"/>
      <c r="Q191" s="9"/>
      <c r="R191" s="7"/>
      <c r="S191" s="5"/>
      <c r="T191" s="5"/>
      <c r="U191" s="130"/>
      <c r="V191" s="131"/>
      <c r="W191" s="131"/>
      <c r="X191" s="131"/>
      <c r="Y191" s="130"/>
      <c r="Z191" s="131"/>
      <c r="AA191" s="131"/>
      <c r="AB191" s="131"/>
      <c r="AC191" s="131"/>
      <c r="AD191" s="130"/>
      <c r="AE191" s="5"/>
      <c r="AF191" s="4"/>
      <c r="AG191" s="4"/>
      <c r="AH191" s="4"/>
    </row>
    <row r="192" spans="1:34" ht="15.75" customHeight="1">
      <c r="A192" s="4"/>
      <c r="B192" s="4"/>
      <c r="C192" s="5"/>
      <c r="D192" s="4"/>
      <c r="E192" s="7"/>
      <c r="F192" s="4"/>
      <c r="G192" s="4"/>
      <c r="H192" s="7"/>
      <c r="I192" s="4"/>
      <c r="J192" s="4"/>
      <c r="K192" s="4"/>
      <c r="L192" s="7"/>
      <c r="M192" s="8"/>
      <c r="N192" s="20"/>
      <c r="O192" s="20"/>
      <c r="P192" s="4"/>
      <c r="Q192" s="9"/>
      <c r="R192" s="7"/>
      <c r="S192" s="5"/>
      <c r="T192" s="5"/>
      <c r="U192" s="130"/>
      <c r="V192" s="131"/>
      <c r="W192" s="131"/>
      <c r="X192" s="131"/>
      <c r="Y192" s="130"/>
      <c r="Z192" s="131"/>
      <c r="AA192" s="131"/>
      <c r="AB192" s="131"/>
      <c r="AC192" s="131"/>
      <c r="AD192" s="130"/>
      <c r="AE192" s="5"/>
      <c r="AF192" s="4"/>
      <c r="AG192" s="4"/>
      <c r="AH192" s="4"/>
    </row>
    <row r="193" spans="1:34" ht="15.75" customHeight="1">
      <c r="A193" s="4"/>
      <c r="B193" s="4"/>
      <c r="C193" s="5"/>
      <c r="D193" s="4"/>
      <c r="E193" s="7"/>
      <c r="F193" s="4"/>
      <c r="G193" s="4"/>
      <c r="H193" s="7"/>
      <c r="I193" s="4"/>
      <c r="J193" s="4"/>
      <c r="K193" s="4"/>
      <c r="L193" s="7"/>
      <c r="M193" s="8"/>
      <c r="N193" s="20"/>
      <c r="O193" s="20"/>
      <c r="P193" s="4"/>
      <c r="Q193" s="9"/>
      <c r="R193" s="7"/>
      <c r="S193" s="5"/>
      <c r="T193" s="5"/>
      <c r="U193" s="130"/>
      <c r="V193" s="131"/>
      <c r="W193" s="131"/>
      <c r="X193" s="131"/>
      <c r="Y193" s="130"/>
      <c r="Z193" s="131"/>
      <c r="AA193" s="131"/>
      <c r="AB193" s="131"/>
      <c r="AC193" s="131"/>
      <c r="AD193" s="130"/>
      <c r="AE193" s="5"/>
      <c r="AF193" s="4"/>
      <c r="AG193" s="4"/>
      <c r="AH193" s="4"/>
    </row>
    <row r="194" spans="1:34" ht="15.75" customHeight="1">
      <c r="A194" s="4"/>
      <c r="B194" s="4"/>
      <c r="C194" s="5"/>
      <c r="D194" s="4"/>
      <c r="E194" s="7"/>
      <c r="F194" s="4"/>
      <c r="G194" s="4"/>
      <c r="H194" s="7"/>
      <c r="I194" s="4"/>
      <c r="J194" s="4"/>
      <c r="K194" s="4"/>
      <c r="L194" s="7"/>
      <c r="M194" s="8"/>
      <c r="N194" s="20"/>
      <c r="O194" s="20"/>
      <c r="P194" s="4"/>
      <c r="Q194" s="9"/>
      <c r="R194" s="7"/>
      <c r="S194" s="5"/>
      <c r="T194" s="5"/>
      <c r="U194" s="130"/>
      <c r="V194" s="131"/>
      <c r="W194" s="131"/>
      <c r="X194" s="131"/>
      <c r="Y194" s="130"/>
      <c r="Z194" s="131"/>
      <c r="AA194" s="131"/>
      <c r="AB194" s="131"/>
      <c r="AC194" s="131"/>
      <c r="AD194" s="130"/>
      <c r="AE194" s="5"/>
      <c r="AF194" s="4"/>
      <c r="AG194" s="4"/>
      <c r="AH194" s="4"/>
    </row>
    <row r="195" spans="1:34" ht="15.75" customHeight="1">
      <c r="A195" s="4"/>
      <c r="B195" s="4"/>
      <c r="C195" s="5"/>
      <c r="D195" s="4"/>
      <c r="E195" s="7"/>
      <c r="F195" s="4"/>
      <c r="G195" s="4"/>
      <c r="H195" s="7"/>
      <c r="I195" s="4"/>
      <c r="J195" s="4"/>
      <c r="K195" s="4"/>
      <c r="L195" s="7"/>
      <c r="M195" s="8"/>
      <c r="N195" s="20"/>
      <c r="O195" s="20"/>
      <c r="P195" s="4"/>
      <c r="Q195" s="9"/>
      <c r="R195" s="7"/>
      <c r="S195" s="5"/>
      <c r="T195" s="5"/>
      <c r="U195" s="130"/>
      <c r="V195" s="131"/>
      <c r="W195" s="131"/>
      <c r="X195" s="131"/>
      <c r="Y195" s="130"/>
      <c r="Z195" s="131"/>
      <c r="AA195" s="131"/>
      <c r="AB195" s="131"/>
      <c r="AC195" s="131"/>
      <c r="AD195" s="130"/>
      <c r="AE195" s="5"/>
      <c r="AF195" s="4"/>
      <c r="AG195" s="4"/>
      <c r="AH195" s="4"/>
    </row>
    <row r="196" spans="1:34" ht="15.75" customHeight="1">
      <c r="A196" s="4"/>
      <c r="B196" s="4"/>
      <c r="C196" s="5"/>
      <c r="D196" s="4"/>
      <c r="E196" s="7"/>
      <c r="F196" s="4"/>
      <c r="G196" s="4"/>
      <c r="H196" s="7"/>
      <c r="I196" s="4"/>
      <c r="J196" s="4"/>
      <c r="K196" s="4"/>
      <c r="L196" s="7"/>
      <c r="M196" s="8"/>
      <c r="N196" s="20"/>
      <c r="O196" s="20"/>
      <c r="P196" s="4"/>
      <c r="Q196" s="9"/>
      <c r="R196" s="7"/>
      <c r="S196" s="5"/>
      <c r="T196" s="5"/>
      <c r="U196" s="130"/>
      <c r="V196" s="131"/>
      <c r="W196" s="131"/>
      <c r="X196" s="131"/>
      <c r="Y196" s="130"/>
      <c r="Z196" s="131"/>
      <c r="AA196" s="131"/>
      <c r="AB196" s="131"/>
      <c r="AC196" s="131"/>
      <c r="AD196" s="130"/>
      <c r="AE196" s="5"/>
      <c r="AF196" s="4"/>
      <c r="AG196" s="4"/>
      <c r="AH196" s="4"/>
    </row>
    <row r="197" spans="1:34" ht="15.75" customHeight="1">
      <c r="A197" s="4"/>
      <c r="B197" s="4"/>
      <c r="C197" s="5"/>
      <c r="D197" s="4"/>
      <c r="E197" s="7"/>
      <c r="F197" s="4"/>
      <c r="G197" s="4"/>
      <c r="H197" s="7"/>
      <c r="I197" s="4"/>
      <c r="J197" s="4"/>
      <c r="K197" s="4"/>
      <c r="L197" s="7"/>
      <c r="M197" s="8"/>
      <c r="N197" s="20"/>
      <c r="O197" s="20"/>
      <c r="P197" s="4"/>
      <c r="Q197" s="9"/>
      <c r="R197" s="7"/>
      <c r="S197" s="5"/>
      <c r="T197" s="5"/>
      <c r="U197" s="130"/>
      <c r="V197" s="131"/>
      <c r="W197" s="131"/>
      <c r="X197" s="131"/>
      <c r="Y197" s="130"/>
      <c r="Z197" s="131"/>
      <c r="AA197" s="131"/>
      <c r="AB197" s="131"/>
      <c r="AC197" s="131"/>
      <c r="AD197" s="130"/>
      <c r="AE197" s="5"/>
      <c r="AF197" s="4"/>
      <c r="AG197" s="4"/>
      <c r="AH197" s="4"/>
    </row>
    <row r="198" spans="1:34" ht="15.75" customHeight="1">
      <c r="A198" s="4"/>
      <c r="B198" s="4"/>
      <c r="C198" s="5"/>
      <c r="D198" s="4"/>
      <c r="E198" s="7"/>
      <c r="F198" s="4"/>
      <c r="G198" s="4"/>
      <c r="H198" s="7"/>
      <c r="I198" s="4"/>
      <c r="J198" s="4"/>
      <c r="K198" s="4"/>
      <c r="L198" s="7"/>
      <c r="M198" s="8"/>
      <c r="N198" s="20"/>
      <c r="O198" s="20"/>
      <c r="P198" s="4"/>
      <c r="Q198" s="9"/>
      <c r="R198" s="7"/>
      <c r="S198" s="5"/>
      <c r="T198" s="5"/>
      <c r="U198" s="130"/>
      <c r="V198" s="131"/>
      <c r="W198" s="131"/>
      <c r="X198" s="131"/>
      <c r="Y198" s="130"/>
      <c r="Z198" s="131"/>
      <c r="AA198" s="131"/>
      <c r="AB198" s="131"/>
      <c r="AC198" s="131"/>
      <c r="AD198" s="130"/>
      <c r="AE198" s="5"/>
      <c r="AF198" s="4"/>
      <c r="AG198" s="4"/>
      <c r="AH198" s="4"/>
    </row>
    <row r="199" spans="1:34" ht="15.75" customHeight="1">
      <c r="A199" s="4"/>
      <c r="B199" s="4"/>
      <c r="C199" s="5"/>
      <c r="D199" s="4"/>
      <c r="E199" s="7"/>
      <c r="F199" s="4"/>
      <c r="G199" s="4"/>
      <c r="H199" s="7"/>
      <c r="I199" s="4"/>
      <c r="J199" s="4"/>
      <c r="K199" s="4"/>
      <c r="L199" s="7"/>
      <c r="M199" s="8"/>
      <c r="N199" s="20"/>
      <c r="O199" s="20"/>
      <c r="P199" s="4"/>
      <c r="Q199" s="9"/>
      <c r="R199" s="7"/>
      <c r="S199" s="5"/>
      <c r="T199" s="5"/>
      <c r="U199" s="130"/>
      <c r="V199" s="131"/>
      <c r="W199" s="131"/>
      <c r="X199" s="131"/>
      <c r="Y199" s="130"/>
      <c r="Z199" s="131"/>
      <c r="AA199" s="131"/>
      <c r="AB199" s="131"/>
      <c r="AC199" s="131"/>
      <c r="AD199" s="130"/>
      <c r="AE199" s="5"/>
      <c r="AF199" s="4"/>
      <c r="AG199" s="4"/>
      <c r="AH199" s="4"/>
    </row>
    <row r="200" spans="1:34" ht="15.75" customHeight="1">
      <c r="A200" s="4"/>
      <c r="B200" s="4"/>
      <c r="C200" s="5"/>
      <c r="D200" s="4"/>
      <c r="E200" s="7"/>
      <c r="F200" s="4"/>
      <c r="G200" s="4"/>
      <c r="H200" s="7"/>
      <c r="I200" s="4"/>
      <c r="J200" s="4"/>
      <c r="K200" s="4"/>
      <c r="L200" s="7"/>
      <c r="M200" s="8"/>
      <c r="N200" s="20"/>
      <c r="O200" s="20"/>
      <c r="P200" s="4"/>
      <c r="Q200" s="9"/>
      <c r="R200" s="7"/>
      <c r="S200" s="5"/>
      <c r="T200" s="5"/>
      <c r="U200" s="130"/>
      <c r="V200" s="131"/>
      <c r="W200" s="131"/>
      <c r="X200" s="131"/>
      <c r="Y200" s="130"/>
      <c r="Z200" s="131"/>
      <c r="AA200" s="131"/>
      <c r="AB200" s="131"/>
      <c r="AC200" s="131"/>
      <c r="AD200" s="130"/>
      <c r="AE200" s="5"/>
      <c r="AF200" s="4"/>
      <c r="AG200" s="4"/>
      <c r="AH200" s="4"/>
    </row>
    <row r="201" spans="1:34" ht="15.75" customHeight="1">
      <c r="A201" s="4"/>
      <c r="B201" s="4"/>
      <c r="C201" s="5"/>
      <c r="D201" s="4"/>
      <c r="E201" s="7"/>
      <c r="F201" s="4"/>
      <c r="G201" s="4"/>
      <c r="H201" s="7"/>
      <c r="I201" s="4"/>
      <c r="J201" s="4"/>
      <c r="K201" s="4"/>
      <c r="L201" s="7"/>
      <c r="M201" s="8"/>
      <c r="N201" s="20"/>
      <c r="O201" s="20"/>
      <c r="P201" s="4"/>
      <c r="Q201" s="9"/>
      <c r="R201" s="7"/>
      <c r="S201" s="5"/>
      <c r="T201" s="5"/>
      <c r="U201" s="130"/>
      <c r="V201" s="131"/>
      <c r="W201" s="131"/>
      <c r="X201" s="131"/>
      <c r="Y201" s="130"/>
      <c r="Z201" s="131"/>
      <c r="AA201" s="131"/>
      <c r="AB201" s="131"/>
      <c r="AC201" s="131"/>
      <c r="AD201" s="130"/>
      <c r="AE201" s="5"/>
      <c r="AF201" s="4"/>
      <c r="AG201" s="4"/>
      <c r="AH201" s="4"/>
    </row>
    <row r="202" spans="1:34" ht="15.75" customHeight="1">
      <c r="A202" s="4"/>
      <c r="B202" s="4"/>
      <c r="C202" s="5"/>
      <c r="D202" s="4"/>
      <c r="E202" s="7"/>
      <c r="F202" s="4"/>
      <c r="G202" s="4"/>
      <c r="H202" s="7"/>
      <c r="I202" s="4"/>
      <c r="J202" s="4"/>
      <c r="K202" s="4"/>
      <c r="L202" s="7"/>
      <c r="M202" s="8"/>
      <c r="N202" s="20"/>
      <c r="O202" s="20"/>
      <c r="P202" s="4"/>
      <c r="Q202" s="9"/>
      <c r="R202" s="7"/>
      <c r="S202" s="5"/>
      <c r="T202" s="5"/>
      <c r="U202" s="130"/>
      <c r="V202" s="131"/>
      <c r="W202" s="131"/>
      <c r="X202" s="131"/>
      <c r="Y202" s="130"/>
      <c r="Z202" s="131"/>
      <c r="AA202" s="131"/>
      <c r="AB202" s="131"/>
      <c r="AC202" s="131"/>
      <c r="AD202" s="130"/>
      <c r="AE202" s="5"/>
      <c r="AF202" s="4"/>
      <c r="AG202" s="4"/>
      <c r="AH202" s="4"/>
    </row>
    <row r="203" spans="1:34" ht="15.75" customHeight="1">
      <c r="A203" s="4"/>
      <c r="B203" s="4"/>
      <c r="C203" s="5"/>
      <c r="D203" s="4"/>
      <c r="E203" s="7"/>
      <c r="F203" s="4"/>
      <c r="G203" s="4"/>
      <c r="H203" s="7"/>
      <c r="I203" s="4"/>
      <c r="J203" s="4"/>
      <c r="K203" s="4"/>
      <c r="L203" s="7"/>
      <c r="M203" s="8"/>
      <c r="N203" s="20"/>
      <c r="O203" s="20"/>
      <c r="P203" s="4"/>
      <c r="Q203" s="9"/>
      <c r="R203" s="7"/>
      <c r="S203" s="5"/>
      <c r="T203" s="5"/>
      <c r="U203" s="130"/>
      <c r="V203" s="131"/>
      <c r="W203" s="131"/>
      <c r="X203" s="131"/>
      <c r="Y203" s="130"/>
      <c r="Z203" s="131"/>
      <c r="AA203" s="131"/>
      <c r="AB203" s="131"/>
      <c r="AC203" s="131"/>
      <c r="AD203" s="130"/>
      <c r="AE203" s="5"/>
      <c r="AF203" s="4"/>
      <c r="AG203" s="4"/>
      <c r="AH203" s="4"/>
    </row>
    <row r="204" spans="1:34" ht="15.75" customHeight="1">
      <c r="A204" s="4"/>
      <c r="B204" s="4"/>
      <c r="C204" s="5"/>
      <c r="D204" s="4"/>
      <c r="E204" s="7"/>
      <c r="F204" s="4"/>
      <c r="G204" s="4"/>
      <c r="H204" s="7"/>
      <c r="I204" s="4"/>
      <c r="J204" s="4"/>
      <c r="K204" s="4"/>
      <c r="L204" s="7"/>
      <c r="M204" s="8"/>
      <c r="N204" s="20"/>
      <c r="O204" s="20"/>
      <c r="P204" s="4"/>
      <c r="Q204" s="9"/>
      <c r="R204" s="7"/>
      <c r="S204" s="5"/>
      <c r="T204" s="5"/>
      <c r="U204" s="130"/>
      <c r="V204" s="131"/>
      <c r="W204" s="131"/>
      <c r="X204" s="131"/>
      <c r="Y204" s="130"/>
      <c r="Z204" s="131"/>
      <c r="AA204" s="131"/>
      <c r="AB204" s="131"/>
      <c r="AC204" s="131"/>
      <c r="AD204" s="130"/>
      <c r="AE204" s="5"/>
      <c r="AF204" s="4"/>
      <c r="AG204" s="4"/>
      <c r="AH204" s="4"/>
    </row>
    <row r="205" spans="1:34" ht="15.75" customHeight="1">
      <c r="A205" s="4"/>
      <c r="B205" s="4"/>
      <c r="C205" s="5"/>
      <c r="D205" s="4"/>
      <c r="E205" s="7"/>
      <c r="F205" s="4"/>
      <c r="G205" s="4"/>
      <c r="H205" s="7"/>
      <c r="I205" s="4"/>
      <c r="J205" s="4"/>
      <c r="K205" s="4"/>
      <c r="L205" s="7"/>
      <c r="M205" s="8"/>
      <c r="N205" s="20"/>
      <c r="O205" s="20"/>
      <c r="P205" s="4"/>
      <c r="Q205" s="9"/>
      <c r="R205" s="7"/>
      <c r="S205" s="5"/>
      <c r="T205" s="5"/>
      <c r="U205" s="130"/>
      <c r="V205" s="131"/>
      <c r="W205" s="131"/>
      <c r="X205" s="131"/>
      <c r="Y205" s="130"/>
      <c r="Z205" s="131"/>
      <c r="AA205" s="131"/>
      <c r="AB205" s="131"/>
      <c r="AC205" s="131"/>
      <c r="AD205" s="130"/>
      <c r="AE205" s="5"/>
      <c r="AF205" s="4"/>
      <c r="AG205" s="4"/>
      <c r="AH205" s="4"/>
    </row>
    <row r="206" spans="1:34" ht="15.75" customHeight="1">
      <c r="A206" s="4"/>
      <c r="B206" s="4"/>
      <c r="C206" s="5"/>
      <c r="D206" s="4"/>
      <c r="E206" s="7"/>
      <c r="F206" s="4"/>
      <c r="G206" s="4"/>
      <c r="H206" s="7"/>
      <c r="I206" s="4"/>
      <c r="J206" s="4"/>
      <c r="K206" s="4"/>
      <c r="L206" s="7"/>
      <c r="M206" s="8"/>
      <c r="N206" s="20"/>
      <c r="O206" s="20"/>
      <c r="P206" s="4"/>
      <c r="Q206" s="9"/>
      <c r="R206" s="7"/>
      <c r="S206" s="5"/>
      <c r="T206" s="5"/>
      <c r="U206" s="130"/>
      <c r="V206" s="131"/>
      <c r="W206" s="131"/>
      <c r="X206" s="131"/>
      <c r="Y206" s="130"/>
      <c r="Z206" s="131"/>
      <c r="AA206" s="131"/>
      <c r="AB206" s="131"/>
      <c r="AC206" s="131"/>
      <c r="AD206" s="130"/>
      <c r="AE206" s="5"/>
      <c r="AF206" s="4"/>
      <c r="AG206" s="4"/>
      <c r="AH206" s="4"/>
    </row>
    <row r="207" spans="1:34" ht="15.75" customHeight="1">
      <c r="A207" s="4"/>
      <c r="B207" s="4"/>
      <c r="C207" s="5"/>
      <c r="D207" s="4"/>
      <c r="E207" s="7"/>
      <c r="F207" s="4"/>
      <c r="G207" s="4"/>
      <c r="H207" s="7"/>
      <c r="I207" s="4"/>
      <c r="J207" s="4"/>
      <c r="K207" s="4"/>
      <c r="L207" s="7"/>
      <c r="M207" s="8"/>
      <c r="N207" s="20"/>
      <c r="O207" s="20"/>
      <c r="P207" s="4"/>
      <c r="Q207" s="9"/>
      <c r="R207" s="7"/>
      <c r="S207" s="5"/>
      <c r="T207" s="5"/>
      <c r="U207" s="130"/>
      <c r="V207" s="131"/>
      <c r="W207" s="131"/>
      <c r="X207" s="131"/>
      <c r="Y207" s="130"/>
      <c r="Z207" s="131"/>
      <c r="AA207" s="131"/>
      <c r="AB207" s="131"/>
      <c r="AC207" s="131"/>
      <c r="AD207" s="130"/>
      <c r="AE207" s="5"/>
      <c r="AF207" s="4"/>
      <c r="AG207" s="4"/>
      <c r="AH207" s="4"/>
    </row>
    <row r="208" spans="1:34" ht="15.75" customHeight="1">
      <c r="A208" s="4"/>
      <c r="B208" s="4"/>
      <c r="C208" s="5"/>
      <c r="D208" s="4"/>
      <c r="E208" s="7"/>
      <c r="F208" s="4"/>
      <c r="G208" s="4"/>
      <c r="H208" s="7"/>
      <c r="I208" s="4"/>
      <c r="J208" s="4"/>
      <c r="K208" s="4"/>
      <c r="L208" s="7"/>
      <c r="M208" s="8"/>
      <c r="N208" s="20"/>
      <c r="O208" s="20"/>
      <c r="P208" s="4"/>
      <c r="Q208" s="9"/>
      <c r="R208" s="7"/>
      <c r="S208" s="5"/>
      <c r="T208" s="5"/>
      <c r="U208" s="130"/>
      <c r="V208" s="131"/>
      <c r="W208" s="131"/>
      <c r="X208" s="131"/>
      <c r="Y208" s="130"/>
      <c r="Z208" s="131"/>
      <c r="AA208" s="131"/>
      <c r="AB208" s="131"/>
      <c r="AC208" s="131"/>
      <c r="AD208" s="130"/>
      <c r="AE208" s="5"/>
      <c r="AF208" s="4"/>
      <c r="AG208" s="4"/>
      <c r="AH208" s="4"/>
    </row>
    <row r="209" spans="1:34" ht="15.75" customHeight="1">
      <c r="A209" s="4"/>
      <c r="B209" s="4"/>
      <c r="C209" s="5"/>
      <c r="D209" s="4"/>
      <c r="E209" s="7"/>
      <c r="F209" s="4"/>
      <c r="G209" s="4"/>
      <c r="H209" s="7"/>
      <c r="I209" s="4"/>
      <c r="J209" s="4"/>
      <c r="K209" s="4"/>
      <c r="L209" s="7"/>
      <c r="M209" s="8"/>
      <c r="N209" s="20"/>
      <c r="O209" s="20"/>
      <c r="P209" s="4"/>
      <c r="Q209" s="9"/>
      <c r="R209" s="7"/>
      <c r="S209" s="5"/>
      <c r="T209" s="5"/>
      <c r="U209" s="130"/>
      <c r="V209" s="131"/>
      <c r="W209" s="131"/>
      <c r="X209" s="131"/>
      <c r="Y209" s="130"/>
      <c r="Z209" s="131"/>
      <c r="AA209" s="131"/>
      <c r="AB209" s="131"/>
      <c r="AC209" s="131"/>
      <c r="AD209" s="130"/>
      <c r="AE209" s="5"/>
      <c r="AF209" s="4"/>
      <c r="AG209" s="4"/>
      <c r="AH209" s="4"/>
    </row>
    <row r="210" spans="1:34" ht="15.75" customHeight="1">
      <c r="A210" s="4"/>
      <c r="B210" s="4"/>
      <c r="C210" s="5"/>
      <c r="D210" s="4"/>
      <c r="E210" s="7"/>
      <c r="F210" s="4"/>
      <c r="G210" s="4"/>
      <c r="H210" s="7"/>
      <c r="I210" s="4"/>
      <c r="J210" s="4"/>
      <c r="K210" s="4"/>
      <c r="L210" s="7"/>
      <c r="M210" s="8"/>
      <c r="N210" s="20"/>
      <c r="O210" s="20"/>
      <c r="P210" s="4"/>
      <c r="Q210" s="9"/>
      <c r="R210" s="7"/>
      <c r="S210" s="5"/>
      <c r="T210" s="5"/>
      <c r="U210" s="130"/>
      <c r="V210" s="131"/>
      <c r="W210" s="131"/>
      <c r="X210" s="131"/>
      <c r="Y210" s="130"/>
      <c r="Z210" s="131"/>
      <c r="AA210" s="131"/>
      <c r="AB210" s="131"/>
      <c r="AC210" s="131"/>
      <c r="AD210" s="130"/>
      <c r="AE210" s="5"/>
      <c r="AF210" s="4"/>
      <c r="AG210" s="4"/>
      <c r="AH210" s="4"/>
    </row>
    <row r="211" spans="1:34" ht="15.75" customHeight="1">
      <c r="A211" s="4"/>
      <c r="B211" s="4"/>
      <c r="C211" s="5"/>
      <c r="D211" s="4"/>
      <c r="E211" s="7"/>
      <c r="F211" s="4"/>
      <c r="G211" s="4"/>
      <c r="H211" s="7"/>
      <c r="I211" s="4"/>
      <c r="J211" s="4"/>
      <c r="K211" s="4"/>
      <c r="L211" s="7"/>
      <c r="M211" s="8"/>
      <c r="N211" s="20"/>
      <c r="O211" s="20"/>
      <c r="P211" s="4"/>
      <c r="Q211" s="9"/>
      <c r="R211" s="7"/>
      <c r="S211" s="5"/>
      <c r="T211" s="5"/>
      <c r="U211" s="130"/>
      <c r="V211" s="131"/>
      <c r="W211" s="131"/>
      <c r="X211" s="131"/>
      <c r="Y211" s="130"/>
      <c r="Z211" s="131"/>
      <c r="AA211" s="131"/>
      <c r="AB211" s="131"/>
      <c r="AC211" s="131"/>
      <c r="AD211" s="130"/>
      <c r="AE211" s="5"/>
      <c r="AF211" s="4"/>
      <c r="AG211" s="4"/>
      <c r="AH211" s="4"/>
    </row>
    <row r="212" spans="1:34" ht="15.75" customHeight="1">
      <c r="A212" s="4"/>
      <c r="B212" s="4"/>
      <c r="C212" s="5"/>
      <c r="D212" s="4"/>
      <c r="E212" s="7"/>
      <c r="F212" s="4"/>
      <c r="G212" s="4"/>
      <c r="H212" s="7"/>
      <c r="I212" s="4"/>
      <c r="J212" s="4"/>
      <c r="K212" s="4"/>
      <c r="L212" s="7"/>
      <c r="M212" s="8"/>
      <c r="N212" s="20"/>
      <c r="O212" s="20"/>
      <c r="P212" s="4"/>
      <c r="Q212" s="9"/>
      <c r="R212" s="7"/>
      <c r="S212" s="5"/>
      <c r="T212" s="5"/>
      <c r="U212" s="130"/>
      <c r="V212" s="131"/>
      <c r="W212" s="131"/>
      <c r="X212" s="131"/>
      <c r="Y212" s="130"/>
      <c r="Z212" s="131"/>
      <c r="AA212" s="131"/>
      <c r="AB212" s="131"/>
      <c r="AC212" s="131"/>
      <c r="AD212" s="130"/>
      <c r="AE212" s="5"/>
      <c r="AF212" s="4"/>
      <c r="AG212" s="4"/>
      <c r="AH212" s="4"/>
    </row>
    <row r="213" spans="1:34" ht="15.75" customHeight="1">
      <c r="A213" s="4"/>
      <c r="B213" s="4"/>
      <c r="C213" s="5"/>
      <c r="D213" s="4"/>
      <c r="E213" s="7"/>
      <c r="F213" s="4"/>
      <c r="G213" s="4"/>
      <c r="H213" s="7"/>
      <c r="I213" s="4"/>
      <c r="J213" s="4"/>
      <c r="K213" s="4"/>
      <c r="L213" s="7"/>
      <c r="M213" s="8"/>
      <c r="N213" s="20"/>
      <c r="O213" s="20"/>
      <c r="P213" s="4"/>
      <c r="Q213" s="9"/>
      <c r="R213" s="7"/>
      <c r="S213" s="5"/>
      <c r="T213" s="5"/>
      <c r="U213" s="130"/>
      <c r="V213" s="131"/>
      <c r="W213" s="131"/>
      <c r="X213" s="131"/>
      <c r="Y213" s="130"/>
      <c r="Z213" s="131"/>
      <c r="AA213" s="131"/>
      <c r="AB213" s="131"/>
      <c r="AC213" s="131"/>
      <c r="AD213" s="130"/>
      <c r="AE213" s="5"/>
      <c r="AF213" s="4"/>
      <c r="AG213" s="4"/>
      <c r="AH213" s="4"/>
    </row>
    <row r="214" spans="1:34" ht="15.75" customHeight="1">
      <c r="A214" s="4"/>
      <c r="B214" s="4"/>
      <c r="C214" s="5"/>
      <c r="D214" s="4"/>
      <c r="E214" s="7"/>
      <c r="F214" s="4"/>
      <c r="G214" s="4"/>
      <c r="H214" s="7"/>
      <c r="I214" s="4"/>
      <c r="J214" s="4"/>
      <c r="K214" s="4"/>
      <c r="L214" s="7"/>
      <c r="M214" s="8"/>
      <c r="N214" s="20"/>
      <c r="O214" s="20"/>
      <c r="P214" s="4"/>
      <c r="Q214" s="9"/>
      <c r="R214" s="7"/>
      <c r="S214" s="5"/>
      <c r="T214" s="5"/>
      <c r="U214" s="130"/>
      <c r="V214" s="131"/>
      <c r="W214" s="131"/>
      <c r="X214" s="131"/>
      <c r="Y214" s="130"/>
      <c r="Z214" s="131"/>
      <c r="AA214" s="131"/>
      <c r="AB214" s="131"/>
      <c r="AC214" s="131"/>
      <c r="AD214" s="130"/>
      <c r="AE214" s="5"/>
      <c r="AF214" s="4"/>
      <c r="AG214" s="4"/>
      <c r="AH214" s="4"/>
    </row>
    <row r="215" spans="1:34" ht="15.75" customHeight="1">
      <c r="A215" s="4"/>
      <c r="B215" s="4"/>
      <c r="C215" s="5"/>
      <c r="D215" s="4"/>
      <c r="E215" s="7"/>
      <c r="F215" s="4"/>
      <c r="G215" s="4"/>
      <c r="H215" s="7"/>
      <c r="I215" s="4"/>
      <c r="J215" s="4"/>
      <c r="K215" s="4"/>
      <c r="L215" s="7"/>
      <c r="M215" s="8"/>
      <c r="N215" s="20"/>
      <c r="O215" s="20"/>
      <c r="P215" s="4"/>
      <c r="Q215" s="9"/>
      <c r="R215" s="7"/>
      <c r="S215" s="5"/>
      <c r="T215" s="5"/>
      <c r="U215" s="130"/>
      <c r="V215" s="131"/>
      <c r="W215" s="131"/>
      <c r="X215" s="131"/>
      <c r="Y215" s="130"/>
      <c r="Z215" s="131"/>
      <c r="AA215" s="131"/>
      <c r="AB215" s="131"/>
      <c r="AC215" s="131"/>
      <c r="AD215" s="130"/>
      <c r="AE215" s="5"/>
      <c r="AF215" s="4"/>
      <c r="AG215" s="4"/>
      <c r="AH215" s="4"/>
    </row>
    <row r="216" spans="1:34" ht="15.75" customHeight="1">
      <c r="A216" s="4"/>
      <c r="B216" s="4"/>
      <c r="C216" s="5"/>
      <c r="D216" s="4"/>
      <c r="E216" s="7"/>
      <c r="F216" s="4"/>
      <c r="G216" s="4"/>
      <c r="H216" s="7"/>
      <c r="I216" s="4"/>
      <c r="J216" s="4"/>
      <c r="K216" s="4"/>
      <c r="L216" s="7"/>
      <c r="M216" s="8"/>
      <c r="N216" s="20"/>
      <c r="O216" s="20"/>
      <c r="P216" s="4"/>
      <c r="Q216" s="9"/>
      <c r="R216" s="7"/>
      <c r="S216" s="5"/>
      <c r="T216" s="5"/>
      <c r="U216" s="130"/>
      <c r="V216" s="131"/>
      <c r="W216" s="131"/>
      <c r="X216" s="131"/>
      <c r="Y216" s="130"/>
      <c r="Z216" s="131"/>
      <c r="AA216" s="131"/>
      <c r="AB216" s="131"/>
      <c r="AC216" s="131"/>
      <c r="AD216" s="130"/>
      <c r="AE216" s="5"/>
      <c r="AF216" s="4"/>
      <c r="AG216" s="4"/>
      <c r="AH216" s="4"/>
    </row>
    <row r="217" spans="1:34" ht="15.75" customHeight="1">
      <c r="A217" s="4"/>
      <c r="B217" s="4"/>
      <c r="C217" s="5"/>
      <c r="D217" s="4"/>
      <c r="E217" s="7"/>
      <c r="F217" s="4"/>
      <c r="G217" s="4"/>
      <c r="H217" s="7"/>
      <c r="I217" s="4"/>
      <c r="J217" s="4"/>
      <c r="K217" s="4"/>
      <c r="L217" s="7"/>
      <c r="M217" s="8"/>
      <c r="N217" s="20"/>
      <c r="O217" s="20"/>
      <c r="P217" s="4"/>
      <c r="Q217" s="9"/>
      <c r="R217" s="7"/>
      <c r="S217" s="5"/>
      <c r="T217" s="5"/>
      <c r="U217" s="130"/>
      <c r="V217" s="131"/>
      <c r="W217" s="131"/>
      <c r="X217" s="131"/>
      <c r="Y217" s="130"/>
      <c r="Z217" s="131"/>
      <c r="AA217" s="131"/>
      <c r="AB217" s="131"/>
      <c r="AC217" s="131"/>
      <c r="AD217" s="130"/>
      <c r="AE217" s="5"/>
      <c r="AF217" s="4"/>
      <c r="AG217" s="4"/>
      <c r="AH217" s="4"/>
    </row>
    <row r="218" spans="1:34" ht="15.75" customHeight="1">
      <c r="A218" s="4"/>
      <c r="B218" s="4"/>
      <c r="C218" s="5"/>
      <c r="D218" s="4"/>
      <c r="E218" s="7"/>
      <c r="F218" s="4"/>
      <c r="G218" s="4"/>
      <c r="H218" s="7"/>
      <c r="I218" s="4"/>
      <c r="J218" s="4"/>
      <c r="K218" s="4"/>
      <c r="L218" s="7"/>
      <c r="M218" s="8"/>
      <c r="N218" s="20"/>
      <c r="O218" s="20"/>
      <c r="P218" s="4"/>
      <c r="Q218" s="9"/>
      <c r="R218" s="7"/>
      <c r="S218" s="5"/>
      <c r="T218" s="5"/>
      <c r="U218" s="130"/>
      <c r="V218" s="131"/>
      <c r="W218" s="131"/>
      <c r="X218" s="131"/>
      <c r="Y218" s="130"/>
      <c r="Z218" s="131"/>
      <c r="AA218" s="131"/>
      <c r="AB218" s="131"/>
      <c r="AC218" s="131"/>
      <c r="AD218" s="130"/>
      <c r="AE218" s="5"/>
      <c r="AF218" s="4"/>
      <c r="AG218" s="4"/>
      <c r="AH218" s="4"/>
    </row>
    <row r="219" spans="1:34" ht="15.75" customHeight="1">
      <c r="A219" s="4"/>
      <c r="B219" s="4"/>
      <c r="C219" s="5"/>
      <c r="D219" s="4"/>
      <c r="E219" s="7"/>
      <c r="F219" s="4"/>
      <c r="G219" s="4"/>
      <c r="H219" s="7"/>
      <c r="I219" s="4"/>
      <c r="J219" s="4"/>
      <c r="K219" s="4"/>
      <c r="L219" s="7"/>
      <c r="M219" s="8"/>
      <c r="N219" s="20"/>
      <c r="O219" s="20"/>
      <c r="P219" s="4"/>
      <c r="Q219" s="9"/>
      <c r="R219" s="7"/>
      <c r="S219" s="5"/>
      <c r="T219" s="5"/>
      <c r="U219" s="130"/>
      <c r="V219" s="131"/>
      <c r="W219" s="131"/>
      <c r="X219" s="131"/>
      <c r="Y219" s="130"/>
      <c r="Z219" s="131"/>
      <c r="AA219" s="131"/>
      <c r="AB219" s="131"/>
      <c r="AC219" s="131"/>
      <c r="AD219" s="130"/>
      <c r="AE219" s="5"/>
      <c r="AF219" s="4"/>
      <c r="AG219" s="4"/>
      <c r="AH219" s="4"/>
    </row>
    <row r="220" spans="1:34" ht="15.75" customHeight="1">
      <c r="A220" s="4"/>
      <c r="B220" s="4"/>
      <c r="C220" s="5"/>
      <c r="D220" s="4"/>
      <c r="E220" s="7"/>
      <c r="F220" s="4"/>
      <c r="G220" s="4"/>
      <c r="H220" s="7"/>
      <c r="I220" s="4"/>
      <c r="J220" s="4"/>
      <c r="K220" s="4"/>
      <c r="L220" s="7"/>
      <c r="M220" s="8"/>
      <c r="N220" s="20"/>
      <c r="O220" s="20"/>
      <c r="P220" s="4"/>
      <c r="Q220" s="9"/>
      <c r="R220" s="7"/>
      <c r="S220" s="5"/>
      <c r="T220" s="5"/>
      <c r="U220" s="130"/>
      <c r="V220" s="131"/>
      <c r="W220" s="131"/>
      <c r="X220" s="131"/>
      <c r="Y220" s="130"/>
      <c r="Z220" s="131"/>
      <c r="AA220" s="131"/>
      <c r="AB220" s="131"/>
      <c r="AC220" s="131"/>
      <c r="AD220" s="130"/>
      <c r="AE220" s="5"/>
      <c r="AF220" s="4"/>
      <c r="AG220" s="4"/>
      <c r="AH220" s="4"/>
    </row>
    <row r="221" spans="1:34" ht="15.75" customHeight="1">
      <c r="A221" s="4"/>
      <c r="B221" s="4"/>
      <c r="C221" s="5"/>
      <c r="D221" s="4"/>
      <c r="E221" s="7"/>
      <c r="F221" s="4"/>
      <c r="G221" s="4"/>
      <c r="H221" s="7"/>
      <c r="I221" s="4"/>
      <c r="J221" s="4"/>
      <c r="K221" s="4"/>
      <c r="L221" s="7"/>
      <c r="M221" s="8"/>
      <c r="N221" s="20"/>
      <c r="O221" s="20"/>
      <c r="P221" s="4"/>
      <c r="Q221" s="9"/>
      <c r="R221" s="7"/>
      <c r="S221" s="5"/>
      <c r="T221" s="5"/>
      <c r="U221" s="130"/>
      <c r="V221" s="131"/>
      <c r="W221" s="131"/>
      <c r="X221" s="131"/>
      <c r="Y221" s="130"/>
      <c r="Z221" s="131"/>
      <c r="AA221" s="131"/>
      <c r="AB221" s="131"/>
      <c r="AC221" s="131"/>
      <c r="AD221" s="130"/>
      <c r="AE221" s="5"/>
      <c r="AF221" s="4"/>
      <c r="AG221" s="4"/>
      <c r="AH221" s="4"/>
    </row>
    <row r="222" spans="1:34" ht="15.75" customHeight="1">
      <c r="A222" s="4"/>
      <c r="B222" s="4"/>
      <c r="C222" s="5"/>
      <c r="D222" s="4"/>
      <c r="E222" s="7"/>
      <c r="F222" s="4"/>
      <c r="G222" s="4"/>
      <c r="H222" s="7"/>
      <c r="I222" s="4"/>
      <c r="J222" s="4"/>
      <c r="K222" s="4"/>
      <c r="L222" s="7"/>
      <c r="M222" s="8"/>
      <c r="N222" s="20"/>
      <c r="O222" s="20"/>
      <c r="P222" s="4"/>
      <c r="Q222" s="9"/>
      <c r="R222" s="7"/>
      <c r="S222" s="5"/>
      <c r="T222" s="5"/>
      <c r="U222" s="130"/>
      <c r="V222" s="131"/>
      <c r="W222" s="131"/>
      <c r="X222" s="131"/>
      <c r="Y222" s="130"/>
      <c r="Z222" s="131"/>
      <c r="AA222" s="131"/>
      <c r="AB222" s="131"/>
      <c r="AC222" s="131"/>
      <c r="AD222" s="130"/>
      <c r="AE222" s="5"/>
      <c r="AF222" s="4"/>
      <c r="AG222" s="4"/>
      <c r="AH222" s="4"/>
    </row>
    <row r="223" spans="1:34" ht="15.75" customHeight="1">
      <c r="A223" s="4"/>
      <c r="B223" s="4"/>
      <c r="C223" s="5"/>
      <c r="D223" s="4"/>
      <c r="E223" s="7"/>
      <c r="F223" s="4"/>
      <c r="G223" s="4"/>
      <c r="H223" s="7"/>
      <c r="I223" s="4"/>
      <c r="J223" s="4"/>
      <c r="K223" s="4"/>
      <c r="L223" s="7"/>
      <c r="M223" s="8"/>
      <c r="N223" s="20"/>
      <c r="O223" s="20"/>
      <c r="P223" s="4"/>
      <c r="Q223" s="9"/>
      <c r="R223" s="7"/>
      <c r="S223" s="5"/>
      <c r="T223" s="5"/>
      <c r="U223" s="130"/>
      <c r="V223" s="131"/>
      <c r="W223" s="131"/>
      <c r="X223" s="131"/>
      <c r="Y223" s="130"/>
      <c r="Z223" s="131"/>
      <c r="AA223" s="131"/>
      <c r="AB223" s="131"/>
      <c r="AC223" s="131"/>
      <c r="AD223" s="130"/>
      <c r="AE223" s="5"/>
      <c r="AF223" s="4"/>
      <c r="AG223" s="4"/>
      <c r="AH223" s="4"/>
    </row>
    <row r="224" spans="1:34" ht="15.75" customHeight="1">
      <c r="A224" s="4"/>
      <c r="B224" s="4"/>
      <c r="C224" s="5"/>
      <c r="D224" s="4"/>
      <c r="E224" s="7"/>
      <c r="F224" s="4"/>
      <c r="G224" s="4"/>
      <c r="H224" s="7"/>
      <c r="I224" s="4"/>
      <c r="J224" s="4"/>
      <c r="K224" s="4"/>
      <c r="L224" s="7"/>
      <c r="M224" s="8"/>
      <c r="N224" s="20"/>
      <c r="O224" s="20"/>
      <c r="P224" s="4"/>
      <c r="Q224" s="9"/>
      <c r="R224" s="7"/>
      <c r="S224" s="5"/>
      <c r="T224" s="5"/>
      <c r="U224" s="130"/>
      <c r="V224" s="131"/>
      <c r="W224" s="131"/>
      <c r="X224" s="131"/>
      <c r="Y224" s="130"/>
      <c r="Z224" s="131"/>
      <c r="AA224" s="131"/>
      <c r="AB224" s="131"/>
      <c r="AC224" s="131"/>
      <c r="AD224" s="130"/>
      <c r="AE224" s="5"/>
      <c r="AF224" s="4"/>
      <c r="AG224" s="4"/>
      <c r="AH224" s="4"/>
    </row>
    <row r="225" spans="1:34" ht="15.75" customHeight="1">
      <c r="A225" s="4"/>
      <c r="B225" s="4"/>
      <c r="C225" s="5"/>
      <c r="D225" s="4"/>
      <c r="E225" s="7"/>
      <c r="F225" s="4"/>
      <c r="G225" s="4"/>
      <c r="H225" s="7"/>
      <c r="I225" s="4"/>
      <c r="J225" s="4"/>
      <c r="K225" s="4"/>
      <c r="L225" s="7"/>
      <c r="M225" s="8"/>
      <c r="N225" s="20"/>
      <c r="O225" s="20"/>
      <c r="P225" s="4"/>
      <c r="Q225" s="9"/>
      <c r="R225" s="7"/>
      <c r="S225" s="5"/>
      <c r="T225" s="5"/>
      <c r="U225" s="130"/>
      <c r="V225" s="131"/>
      <c r="W225" s="131"/>
      <c r="X225" s="131"/>
      <c r="Y225" s="130"/>
      <c r="Z225" s="131"/>
      <c r="AA225" s="131"/>
      <c r="AB225" s="131"/>
      <c r="AC225" s="131"/>
      <c r="AD225" s="130"/>
      <c r="AE225" s="5"/>
      <c r="AF225" s="4"/>
      <c r="AG225" s="4"/>
      <c r="AH225" s="4"/>
    </row>
    <row r="226" spans="1:34" ht="15.75" customHeight="1">
      <c r="A226" s="4"/>
      <c r="B226" s="4"/>
      <c r="C226" s="5"/>
      <c r="D226" s="4"/>
      <c r="E226" s="7"/>
      <c r="F226" s="4"/>
      <c r="G226" s="4"/>
      <c r="H226" s="7"/>
      <c r="I226" s="4"/>
      <c r="J226" s="4"/>
      <c r="K226" s="4"/>
      <c r="L226" s="7"/>
      <c r="M226" s="8"/>
      <c r="N226" s="20"/>
      <c r="O226" s="20"/>
      <c r="P226" s="4"/>
      <c r="Q226" s="9"/>
      <c r="R226" s="7"/>
      <c r="S226" s="5"/>
      <c r="T226" s="5"/>
      <c r="U226" s="130"/>
      <c r="V226" s="131"/>
      <c r="W226" s="131"/>
      <c r="X226" s="131"/>
      <c r="Y226" s="130"/>
      <c r="Z226" s="131"/>
      <c r="AA226" s="131"/>
      <c r="AB226" s="131"/>
      <c r="AC226" s="131"/>
      <c r="AD226" s="130"/>
      <c r="AE226" s="5"/>
      <c r="AF226" s="4"/>
      <c r="AG226" s="4"/>
      <c r="AH226" s="4"/>
    </row>
    <row r="227" spans="1:34" ht="15.75" customHeight="1">
      <c r="A227" s="4"/>
      <c r="B227" s="4"/>
      <c r="C227" s="5"/>
      <c r="D227" s="4"/>
      <c r="E227" s="7"/>
      <c r="F227" s="4"/>
      <c r="G227" s="4"/>
      <c r="H227" s="7"/>
      <c r="I227" s="4"/>
      <c r="J227" s="4"/>
      <c r="K227" s="4"/>
      <c r="L227" s="7"/>
      <c r="M227" s="8"/>
      <c r="N227" s="20"/>
      <c r="O227" s="20"/>
      <c r="P227" s="4"/>
      <c r="Q227" s="9"/>
      <c r="R227" s="7"/>
      <c r="S227" s="5"/>
      <c r="T227" s="5"/>
      <c r="U227" s="130"/>
      <c r="V227" s="131"/>
      <c r="W227" s="131"/>
      <c r="X227" s="131"/>
      <c r="Y227" s="130"/>
      <c r="Z227" s="131"/>
      <c r="AA227" s="131"/>
      <c r="AB227" s="131"/>
      <c r="AC227" s="131"/>
      <c r="AD227" s="130"/>
      <c r="AE227" s="5"/>
      <c r="AF227" s="4"/>
      <c r="AG227" s="4"/>
      <c r="AH227" s="4"/>
    </row>
    <row r="228" spans="1:34" ht="15.75" customHeight="1">
      <c r="A228" s="4"/>
      <c r="B228" s="4"/>
      <c r="C228" s="5"/>
      <c r="D228" s="4"/>
      <c r="E228" s="7"/>
      <c r="F228" s="4"/>
      <c r="G228" s="4"/>
      <c r="H228" s="7"/>
      <c r="I228" s="4"/>
      <c r="J228" s="4"/>
      <c r="K228" s="4"/>
      <c r="L228" s="7"/>
      <c r="M228" s="8"/>
      <c r="N228" s="20"/>
      <c r="O228" s="20"/>
      <c r="P228" s="4"/>
      <c r="Q228" s="9"/>
      <c r="R228" s="7"/>
      <c r="S228" s="5"/>
      <c r="T228" s="5"/>
      <c r="U228" s="130"/>
      <c r="V228" s="131"/>
      <c r="W228" s="131"/>
      <c r="X228" s="131"/>
      <c r="Y228" s="130"/>
      <c r="Z228" s="131"/>
      <c r="AA228" s="131"/>
      <c r="AB228" s="131"/>
      <c r="AC228" s="131"/>
      <c r="AD228" s="130"/>
      <c r="AE228" s="5"/>
      <c r="AF228" s="4"/>
      <c r="AG228" s="4"/>
      <c r="AH228" s="4"/>
    </row>
    <row r="229" spans="1:34" ht="15.75" customHeight="1">
      <c r="A229" s="4"/>
      <c r="B229" s="4"/>
      <c r="C229" s="5"/>
      <c r="D229" s="4"/>
      <c r="E229" s="7"/>
      <c r="F229" s="4"/>
      <c r="G229" s="4"/>
      <c r="H229" s="7"/>
      <c r="I229" s="4"/>
      <c r="J229" s="4"/>
      <c r="K229" s="4"/>
      <c r="L229" s="7"/>
      <c r="M229" s="8"/>
      <c r="N229" s="20"/>
      <c r="O229" s="20"/>
      <c r="P229" s="4"/>
      <c r="Q229" s="9"/>
      <c r="R229" s="7"/>
      <c r="S229" s="5"/>
      <c r="T229" s="5"/>
      <c r="U229" s="130"/>
      <c r="V229" s="131"/>
      <c r="W229" s="131"/>
      <c r="X229" s="131"/>
      <c r="Y229" s="130"/>
      <c r="Z229" s="131"/>
      <c r="AA229" s="131"/>
      <c r="AB229" s="131"/>
      <c r="AC229" s="131"/>
      <c r="AD229" s="130"/>
      <c r="AE229" s="5"/>
      <c r="AF229" s="4"/>
      <c r="AG229" s="4"/>
      <c r="AH229" s="4"/>
    </row>
    <row r="230" spans="1:34" ht="15.75" customHeight="1">
      <c r="A230" s="4"/>
      <c r="B230" s="4"/>
      <c r="C230" s="5"/>
      <c r="D230" s="4"/>
      <c r="E230" s="7"/>
      <c r="F230" s="4"/>
      <c r="G230" s="4"/>
      <c r="H230" s="7"/>
      <c r="I230" s="4"/>
      <c r="J230" s="4"/>
      <c r="K230" s="4"/>
      <c r="L230" s="7"/>
      <c r="M230" s="8"/>
      <c r="N230" s="20"/>
      <c r="O230" s="20"/>
      <c r="P230" s="4"/>
      <c r="Q230" s="9"/>
      <c r="R230" s="7"/>
      <c r="S230" s="5"/>
      <c r="T230" s="5"/>
      <c r="U230" s="130"/>
      <c r="V230" s="131"/>
      <c r="W230" s="131"/>
      <c r="X230" s="131"/>
      <c r="Y230" s="130"/>
      <c r="Z230" s="131"/>
      <c r="AA230" s="131"/>
      <c r="AB230" s="131"/>
      <c r="AC230" s="131"/>
      <c r="AD230" s="130"/>
      <c r="AE230" s="5"/>
      <c r="AF230" s="4"/>
      <c r="AG230" s="4"/>
      <c r="AH230" s="4"/>
    </row>
    <row r="231" spans="1:34" ht="15.75" customHeight="1">
      <c r="A231" s="4"/>
      <c r="B231" s="4"/>
      <c r="C231" s="5"/>
      <c r="D231" s="4"/>
      <c r="E231" s="7"/>
      <c r="F231" s="4"/>
      <c r="G231" s="4"/>
      <c r="H231" s="7"/>
      <c r="I231" s="4"/>
      <c r="J231" s="4"/>
      <c r="K231" s="4"/>
      <c r="L231" s="7"/>
      <c r="M231" s="8"/>
      <c r="N231" s="20"/>
      <c r="O231" s="20"/>
      <c r="P231" s="4"/>
      <c r="Q231" s="9"/>
      <c r="R231" s="7"/>
      <c r="S231" s="5"/>
      <c r="T231" s="5"/>
      <c r="U231" s="130"/>
      <c r="V231" s="131"/>
      <c r="W231" s="131"/>
      <c r="X231" s="131"/>
      <c r="Y231" s="130"/>
      <c r="Z231" s="131"/>
      <c r="AA231" s="131"/>
      <c r="AB231" s="131"/>
      <c r="AC231" s="131"/>
      <c r="AD231" s="130"/>
      <c r="AE231" s="5"/>
      <c r="AF231" s="4"/>
      <c r="AG231" s="4"/>
      <c r="AH231" s="4"/>
    </row>
    <row r="232" spans="1:34" ht="15.75" customHeight="1">
      <c r="A232" s="4"/>
      <c r="B232" s="4"/>
      <c r="C232" s="5"/>
      <c r="D232" s="4"/>
      <c r="E232" s="7"/>
      <c r="F232" s="4"/>
      <c r="G232" s="4"/>
      <c r="H232" s="7"/>
      <c r="I232" s="4"/>
      <c r="J232" s="4"/>
      <c r="K232" s="4"/>
      <c r="L232" s="7"/>
      <c r="M232" s="8"/>
      <c r="N232" s="20"/>
      <c r="O232" s="20"/>
      <c r="P232" s="4"/>
      <c r="Q232" s="9"/>
      <c r="R232" s="7"/>
      <c r="S232" s="5"/>
      <c r="T232" s="5"/>
      <c r="U232" s="130"/>
      <c r="V232" s="131"/>
      <c r="W232" s="131"/>
      <c r="X232" s="131"/>
      <c r="Y232" s="130"/>
      <c r="Z232" s="131"/>
      <c r="AA232" s="131"/>
      <c r="AB232" s="131"/>
      <c r="AC232" s="131"/>
      <c r="AD232" s="130"/>
      <c r="AE232" s="5"/>
      <c r="AF232" s="4"/>
      <c r="AG232" s="4"/>
      <c r="AH232" s="4"/>
    </row>
    <row r="233" spans="1:34" ht="15.75" customHeight="1">
      <c r="A233" s="4"/>
      <c r="B233" s="4"/>
      <c r="C233" s="5"/>
      <c r="D233" s="4"/>
      <c r="E233" s="7"/>
      <c r="F233" s="4"/>
      <c r="G233" s="4"/>
      <c r="H233" s="7"/>
      <c r="I233" s="4"/>
      <c r="J233" s="4"/>
      <c r="K233" s="4"/>
      <c r="L233" s="7"/>
      <c r="M233" s="8"/>
      <c r="N233" s="20"/>
      <c r="O233" s="20"/>
      <c r="P233" s="4"/>
      <c r="Q233" s="9"/>
      <c r="R233" s="7"/>
      <c r="S233" s="5"/>
      <c r="T233" s="5"/>
      <c r="U233" s="130"/>
      <c r="V233" s="131"/>
      <c r="W233" s="131"/>
      <c r="X233" s="131"/>
      <c r="Y233" s="130"/>
      <c r="Z233" s="131"/>
      <c r="AA233" s="131"/>
      <c r="AB233" s="131"/>
      <c r="AC233" s="131"/>
      <c r="AD233" s="130"/>
      <c r="AE233" s="5"/>
      <c r="AF233" s="4"/>
      <c r="AG233" s="4"/>
      <c r="AH233" s="4"/>
    </row>
    <row r="234" spans="1:34" ht="15.75" customHeight="1">
      <c r="A234" s="4"/>
      <c r="B234" s="4"/>
      <c r="C234" s="5"/>
      <c r="D234" s="4"/>
      <c r="E234" s="7"/>
      <c r="F234" s="4"/>
      <c r="G234" s="4"/>
      <c r="H234" s="7"/>
      <c r="I234" s="4"/>
      <c r="J234" s="4"/>
      <c r="K234" s="4"/>
      <c r="L234" s="7"/>
      <c r="M234" s="8"/>
      <c r="N234" s="20"/>
      <c r="O234" s="20"/>
      <c r="P234" s="4"/>
      <c r="Q234" s="9"/>
      <c r="R234" s="7"/>
      <c r="S234" s="5"/>
      <c r="T234" s="5"/>
      <c r="U234" s="130"/>
      <c r="V234" s="131"/>
      <c r="W234" s="131"/>
      <c r="X234" s="131"/>
      <c r="Y234" s="130"/>
      <c r="Z234" s="131"/>
      <c r="AA234" s="131"/>
      <c r="AB234" s="131"/>
      <c r="AC234" s="131"/>
      <c r="AD234" s="130"/>
      <c r="AE234" s="5"/>
      <c r="AF234" s="4"/>
      <c r="AG234" s="4"/>
      <c r="AH234" s="4"/>
    </row>
    <row r="235" spans="1:34" ht="15.75" customHeight="1">
      <c r="A235" s="4"/>
      <c r="B235" s="4"/>
      <c r="C235" s="5"/>
      <c r="D235" s="4"/>
      <c r="E235" s="7"/>
      <c r="F235" s="4"/>
      <c r="G235" s="4"/>
      <c r="H235" s="7"/>
      <c r="I235" s="4"/>
      <c r="J235" s="4"/>
      <c r="K235" s="4"/>
      <c r="L235" s="7"/>
      <c r="M235" s="8"/>
      <c r="N235" s="20"/>
      <c r="O235" s="20"/>
      <c r="P235" s="4"/>
      <c r="Q235" s="9"/>
      <c r="R235" s="7"/>
      <c r="S235" s="5"/>
      <c r="T235" s="5"/>
      <c r="U235" s="130"/>
      <c r="V235" s="131"/>
      <c r="W235" s="131"/>
      <c r="X235" s="131"/>
      <c r="Y235" s="130"/>
      <c r="Z235" s="131"/>
      <c r="AA235" s="131"/>
      <c r="AB235" s="131"/>
      <c r="AC235" s="131"/>
      <c r="AD235" s="130"/>
      <c r="AE235" s="5"/>
      <c r="AF235" s="4"/>
      <c r="AG235" s="4"/>
      <c r="AH235" s="4"/>
    </row>
    <row r="236" spans="1:34" ht="15.75" customHeight="1">
      <c r="A236" s="4"/>
      <c r="B236" s="4"/>
      <c r="C236" s="5"/>
      <c r="D236" s="4"/>
      <c r="E236" s="7"/>
      <c r="F236" s="4"/>
      <c r="G236" s="4"/>
      <c r="H236" s="7"/>
      <c r="I236" s="4"/>
      <c r="J236" s="4"/>
      <c r="K236" s="4"/>
      <c r="L236" s="7"/>
      <c r="M236" s="8"/>
      <c r="N236" s="20"/>
      <c r="O236" s="20"/>
      <c r="P236" s="4"/>
      <c r="Q236" s="9"/>
      <c r="R236" s="7"/>
      <c r="S236" s="5"/>
      <c r="T236" s="5"/>
      <c r="U236" s="130"/>
      <c r="V236" s="131"/>
      <c r="W236" s="131"/>
      <c r="X236" s="131"/>
      <c r="Y236" s="130"/>
      <c r="Z236" s="131"/>
      <c r="AA236" s="131"/>
      <c r="AB236" s="131"/>
      <c r="AC236" s="131"/>
      <c r="AD236" s="130"/>
      <c r="AE236" s="5"/>
      <c r="AF236" s="4"/>
      <c r="AG236" s="4"/>
      <c r="AH236" s="4"/>
    </row>
    <row r="237" spans="1:34" ht="15.75" customHeight="1">
      <c r="A237" s="4"/>
      <c r="B237" s="4"/>
      <c r="C237" s="5"/>
      <c r="D237" s="4"/>
      <c r="E237" s="7"/>
      <c r="F237" s="4"/>
      <c r="G237" s="4"/>
      <c r="H237" s="7"/>
      <c r="I237" s="4"/>
      <c r="J237" s="4"/>
      <c r="K237" s="4"/>
      <c r="L237" s="7"/>
      <c r="M237" s="8"/>
      <c r="N237" s="20"/>
      <c r="O237" s="20"/>
      <c r="P237" s="4"/>
      <c r="Q237" s="9"/>
      <c r="R237" s="7"/>
      <c r="S237" s="5"/>
      <c r="T237" s="5"/>
      <c r="U237" s="130"/>
      <c r="V237" s="131"/>
      <c r="W237" s="131"/>
      <c r="X237" s="131"/>
      <c r="Y237" s="130"/>
      <c r="Z237" s="131"/>
      <c r="AA237" s="131"/>
      <c r="AB237" s="131"/>
      <c r="AC237" s="131"/>
      <c r="AD237" s="130"/>
      <c r="AE237" s="5"/>
      <c r="AF237" s="4"/>
      <c r="AG237" s="4"/>
      <c r="AH237" s="4"/>
    </row>
    <row r="238" spans="1:34" ht="15.75" customHeight="1">
      <c r="A238" s="4"/>
      <c r="B238" s="4"/>
      <c r="C238" s="5"/>
      <c r="D238" s="4"/>
      <c r="E238" s="7"/>
      <c r="F238" s="4"/>
      <c r="G238" s="4"/>
      <c r="H238" s="7"/>
      <c r="I238" s="4"/>
      <c r="J238" s="4"/>
      <c r="K238" s="4"/>
      <c r="L238" s="7"/>
      <c r="M238" s="8"/>
      <c r="N238" s="20"/>
      <c r="O238" s="20"/>
      <c r="P238" s="4"/>
      <c r="Q238" s="9"/>
      <c r="R238" s="7"/>
      <c r="S238" s="5"/>
      <c r="T238" s="5"/>
      <c r="U238" s="130"/>
      <c r="V238" s="131"/>
      <c r="W238" s="131"/>
      <c r="X238" s="131"/>
      <c r="Y238" s="130"/>
      <c r="Z238" s="131"/>
      <c r="AA238" s="131"/>
      <c r="AB238" s="131"/>
      <c r="AC238" s="131"/>
      <c r="AD238" s="130"/>
      <c r="AE238" s="5"/>
      <c r="AF238" s="4"/>
      <c r="AG238" s="4"/>
      <c r="AH238" s="4"/>
    </row>
    <row r="239" spans="1:34" ht="15.75" customHeight="1">
      <c r="A239" s="4"/>
      <c r="B239" s="4"/>
      <c r="C239" s="5"/>
      <c r="D239" s="4"/>
      <c r="E239" s="7"/>
      <c r="F239" s="4"/>
      <c r="G239" s="4"/>
      <c r="H239" s="7"/>
      <c r="I239" s="4"/>
      <c r="J239" s="4"/>
      <c r="K239" s="4"/>
      <c r="L239" s="7"/>
      <c r="M239" s="8"/>
      <c r="N239" s="20"/>
      <c r="O239" s="20"/>
      <c r="P239" s="4"/>
      <c r="Q239" s="9"/>
      <c r="R239" s="7"/>
      <c r="S239" s="5"/>
      <c r="T239" s="5"/>
      <c r="U239" s="130"/>
      <c r="V239" s="131"/>
      <c r="W239" s="131"/>
      <c r="X239" s="131"/>
      <c r="Y239" s="130"/>
      <c r="Z239" s="131"/>
      <c r="AA239" s="131"/>
      <c r="AB239" s="131"/>
      <c r="AC239" s="131"/>
      <c r="AD239" s="130"/>
      <c r="AE239" s="5"/>
      <c r="AF239" s="4"/>
      <c r="AG239" s="4"/>
      <c r="AH239" s="4"/>
    </row>
    <row r="240" spans="1:34" ht="15.75" customHeight="1">
      <c r="A240" s="4"/>
      <c r="B240" s="4"/>
      <c r="C240" s="5"/>
      <c r="D240" s="4"/>
      <c r="E240" s="7"/>
      <c r="F240" s="4"/>
      <c r="G240" s="4"/>
      <c r="H240" s="7"/>
      <c r="I240" s="4"/>
      <c r="J240" s="4"/>
      <c r="K240" s="4"/>
      <c r="L240" s="7"/>
      <c r="M240" s="8"/>
      <c r="N240" s="20"/>
      <c r="O240" s="20"/>
      <c r="P240" s="4"/>
      <c r="Q240" s="9"/>
      <c r="R240" s="7"/>
      <c r="S240" s="5"/>
      <c r="T240" s="5"/>
      <c r="U240" s="130"/>
      <c r="V240" s="131"/>
      <c r="W240" s="131"/>
      <c r="X240" s="131"/>
      <c r="Y240" s="130"/>
      <c r="Z240" s="131"/>
      <c r="AA240" s="131"/>
      <c r="AB240" s="131"/>
      <c r="AC240" s="131"/>
      <c r="AD240" s="130"/>
      <c r="AE240" s="5"/>
      <c r="AF240" s="4"/>
      <c r="AG240" s="4"/>
      <c r="AH240" s="4"/>
    </row>
    <row r="241" spans="1:34" ht="15.75" customHeight="1">
      <c r="A241" s="4"/>
      <c r="B241" s="4"/>
      <c r="C241" s="5"/>
      <c r="D241" s="4"/>
      <c r="E241" s="7"/>
      <c r="F241" s="4"/>
      <c r="G241" s="4"/>
      <c r="H241" s="7"/>
      <c r="I241" s="4"/>
      <c r="J241" s="4"/>
      <c r="K241" s="4"/>
      <c r="L241" s="7"/>
      <c r="M241" s="8"/>
      <c r="N241" s="20"/>
      <c r="O241" s="20"/>
      <c r="P241" s="4"/>
      <c r="Q241" s="9"/>
      <c r="R241" s="7"/>
      <c r="S241" s="5"/>
      <c r="T241" s="5"/>
      <c r="U241" s="130"/>
      <c r="V241" s="131"/>
      <c r="W241" s="131"/>
      <c r="X241" s="131"/>
      <c r="Y241" s="130"/>
      <c r="Z241" s="131"/>
      <c r="AA241" s="131"/>
      <c r="AB241" s="131"/>
      <c r="AC241" s="131"/>
      <c r="AD241" s="130"/>
      <c r="AE241" s="5"/>
      <c r="AF241" s="4"/>
      <c r="AG241" s="4"/>
      <c r="AH241" s="4"/>
    </row>
    <row r="242" spans="1:34" ht="15.75" customHeight="1">
      <c r="A242" s="4"/>
      <c r="B242" s="4"/>
      <c r="C242" s="5"/>
      <c r="D242" s="4"/>
      <c r="E242" s="7"/>
      <c r="F242" s="4"/>
      <c r="G242" s="4"/>
      <c r="H242" s="7"/>
      <c r="I242" s="4"/>
      <c r="J242" s="4"/>
      <c r="K242" s="4"/>
      <c r="L242" s="7"/>
      <c r="M242" s="8"/>
      <c r="N242" s="20"/>
      <c r="O242" s="20"/>
      <c r="P242" s="4"/>
      <c r="Q242" s="9"/>
      <c r="R242" s="7"/>
      <c r="S242" s="5"/>
      <c r="T242" s="5"/>
      <c r="U242" s="130"/>
      <c r="V242" s="131"/>
      <c r="W242" s="131"/>
      <c r="X242" s="131"/>
      <c r="Y242" s="130"/>
      <c r="Z242" s="131"/>
      <c r="AA242" s="131"/>
      <c r="AB242" s="131"/>
      <c r="AC242" s="131"/>
      <c r="AD242" s="130"/>
      <c r="AE242" s="5"/>
      <c r="AF242" s="4"/>
      <c r="AG242" s="4"/>
      <c r="AH242" s="4"/>
    </row>
    <row r="243" spans="1:34" ht="15.75" customHeight="1">
      <c r="A243" s="4"/>
      <c r="B243" s="4"/>
      <c r="C243" s="5"/>
      <c r="D243" s="4"/>
      <c r="E243" s="7"/>
      <c r="F243" s="4"/>
      <c r="G243" s="4"/>
      <c r="H243" s="7"/>
      <c r="I243" s="4"/>
      <c r="J243" s="4"/>
      <c r="K243" s="4"/>
      <c r="L243" s="7"/>
      <c r="M243" s="8"/>
      <c r="N243" s="20"/>
      <c r="O243" s="20"/>
      <c r="P243" s="4"/>
      <c r="Q243" s="9"/>
      <c r="R243" s="7"/>
      <c r="S243" s="5"/>
      <c r="T243" s="5"/>
      <c r="U243" s="130"/>
      <c r="V243" s="131"/>
      <c r="W243" s="131"/>
      <c r="X243" s="131"/>
      <c r="Y243" s="130"/>
      <c r="Z243" s="131"/>
      <c r="AA243" s="131"/>
      <c r="AB243" s="131"/>
      <c r="AC243" s="131"/>
      <c r="AD243" s="130"/>
      <c r="AE243" s="5"/>
      <c r="AF243" s="4"/>
      <c r="AG243" s="4"/>
      <c r="AH243" s="4"/>
    </row>
    <row r="244" spans="1:34" ht="15.75" customHeight="1">
      <c r="A244" s="4"/>
      <c r="B244" s="4"/>
      <c r="C244" s="5"/>
      <c r="D244" s="4"/>
      <c r="E244" s="7"/>
      <c r="F244" s="4"/>
      <c r="G244" s="4"/>
      <c r="H244" s="7"/>
      <c r="I244" s="4"/>
      <c r="J244" s="4"/>
      <c r="K244" s="4"/>
      <c r="L244" s="7"/>
      <c r="M244" s="8"/>
      <c r="N244" s="20"/>
      <c r="O244" s="20"/>
      <c r="P244" s="4"/>
      <c r="Q244" s="9"/>
      <c r="R244" s="7"/>
      <c r="S244" s="5"/>
      <c r="T244" s="5"/>
      <c r="U244" s="130"/>
      <c r="V244" s="131"/>
      <c r="W244" s="131"/>
      <c r="X244" s="131"/>
      <c r="Y244" s="130"/>
      <c r="Z244" s="131"/>
      <c r="AA244" s="131"/>
      <c r="AB244" s="131"/>
      <c r="AC244" s="131"/>
      <c r="AD244" s="130"/>
      <c r="AE244" s="5"/>
      <c r="AF244" s="4"/>
      <c r="AG244" s="4"/>
      <c r="AH244" s="4"/>
    </row>
    <row r="245" spans="1:34" ht="15.75" customHeight="1">
      <c r="A245" s="4"/>
      <c r="B245" s="4"/>
      <c r="C245" s="5"/>
      <c r="D245" s="4"/>
      <c r="E245" s="7"/>
      <c r="F245" s="4"/>
      <c r="G245" s="4"/>
      <c r="H245" s="7"/>
      <c r="I245" s="4"/>
      <c r="J245" s="4"/>
      <c r="K245" s="4"/>
      <c r="L245" s="7"/>
      <c r="M245" s="8"/>
      <c r="N245" s="20"/>
      <c r="O245" s="20"/>
      <c r="P245" s="4"/>
      <c r="Q245" s="9"/>
      <c r="R245" s="7"/>
      <c r="S245" s="5"/>
      <c r="T245" s="5"/>
      <c r="U245" s="130"/>
      <c r="V245" s="131"/>
      <c r="W245" s="131"/>
      <c r="X245" s="131"/>
      <c r="Y245" s="130"/>
      <c r="Z245" s="131"/>
      <c r="AA245" s="131"/>
      <c r="AB245" s="131"/>
      <c r="AC245" s="131"/>
      <c r="AD245" s="130"/>
      <c r="AE245" s="5"/>
      <c r="AF245" s="4"/>
      <c r="AG245" s="4"/>
      <c r="AH245" s="4"/>
    </row>
    <row r="246" spans="1:34" ht="15.75" customHeight="1">
      <c r="A246" s="4"/>
      <c r="B246" s="4"/>
      <c r="C246" s="5"/>
      <c r="D246" s="4"/>
      <c r="E246" s="7"/>
      <c r="F246" s="4"/>
      <c r="G246" s="4"/>
      <c r="H246" s="7"/>
      <c r="I246" s="4"/>
      <c r="J246" s="4"/>
      <c r="K246" s="4"/>
      <c r="L246" s="7"/>
      <c r="M246" s="8"/>
      <c r="N246" s="20"/>
      <c r="O246" s="20"/>
      <c r="P246" s="4"/>
      <c r="Q246" s="9"/>
      <c r="R246" s="7"/>
      <c r="S246" s="5"/>
      <c r="T246" s="5"/>
      <c r="U246" s="130"/>
      <c r="V246" s="131"/>
      <c r="W246" s="131"/>
      <c r="X246" s="131"/>
      <c r="Y246" s="130"/>
      <c r="Z246" s="131"/>
      <c r="AA246" s="131"/>
      <c r="AB246" s="131"/>
      <c r="AC246" s="131"/>
      <c r="AD246" s="130"/>
      <c r="AE246" s="5"/>
      <c r="AF246" s="4"/>
      <c r="AG246" s="4"/>
      <c r="AH246" s="4"/>
    </row>
    <row r="247" spans="1:34" ht="15.75" customHeight="1">
      <c r="A247" s="4"/>
      <c r="B247" s="4"/>
      <c r="C247" s="5"/>
      <c r="D247" s="4"/>
      <c r="E247" s="7"/>
      <c r="F247" s="4"/>
      <c r="G247" s="4"/>
      <c r="H247" s="7"/>
      <c r="I247" s="4"/>
      <c r="J247" s="4"/>
      <c r="K247" s="4"/>
      <c r="L247" s="7"/>
      <c r="M247" s="8"/>
      <c r="N247" s="20"/>
      <c r="O247" s="20"/>
      <c r="P247" s="4"/>
      <c r="Q247" s="9"/>
      <c r="R247" s="7"/>
      <c r="S247" s="5"/>
      <c r="T247" s="5"/>
      <c r="U247" s="130"/>
      <c r="V247" s="131"/>
      <c r="W247" s="131"/>
      <c r="X247" s="131"/>
      <c r="Y247" s="130"/>
      <c r="Z247" s="131"/>
      <c r="AA247" s="131"/>
      <c r="AB247" s="131"/>
      <c r="AC247" s="131"/>
      <c r="AD247" s="130"/>
      <c r="AE247" s="5"/>
      <c r="AF247" s="4"/>
      <c r="AG247" s="4"/>
      <c r="AH247" s="4"/>
    </row>
    <row r="248" spans="1:34" ht="15.75" customHeight="1">
      <c r="A248" s="4"/>
      <c r="B248" s="4"/>
      <c r="C248" s="5"/>
      <c r="D248" s="4"/>
      <c r="E248" s="7"/>
      <c r="F248" s="4"/>
      <c r="G248" s="4"/>
      <c r="H248" s="7"/>
      <c r="I248" s="4"/>
      <c r="J248" s="4"/>
      <c r="K248" s="4"/>
      <c r="L248" s="7"/>
      <c r="M248" s="8"/>
      <c r="N248" s="20"/>
      <c r="O248" s="20"/>
      <c r="P248" s="4"/>
      <c r="Q248" s="9"/>
      <c r="R248" s="7"/>
      <c r="S248" s="5"/>
      <c r="T248" s="5"/>
      <c r="U248" s="130"/>
      <c r="V248" s="131"/>
      <c r="W248" s="131"/>
      <c r="X248" s="131"/>
      <c r="Y248" s="130"/>
      <c r="Z248" s="131"/>
      <c r="AA248" s="131"/>
      <c r="AB248" s="131"/>
      <c r="AC248" s="131"/>
      <c r="AD248" s="130"/>
      <c r="AE248" s="5"/>
      <c r="AF248" s="4"/>
      <c r="AG248" s="4"/>
      <c r="AH248" s="4"/>
    </row>
    <row r="249" spans="1:34" ht="15.75" customHeight="1">
      <c r="A249" s="4"/>
      <c r="B249" s="4"/>
      <c r="C249" s="5"/>
      <c r="D249" s="4"/>
      <c r="E249" s="7"/>
      <c r="F249" s="4"/>
      <c r="G249" s="4"/>
      <c r="H249" s="7"/>
      <c r="I249" s="4"/>
      <c r="J249" s="4"/>
      <c r="K249" s="4"/>
      <c r="L249" s="7"/>
      <c r="M249" s="8"/>
      <c r="N249" s="20"/>
      <c r="O249" s="20"/>
      <c r="P249" s="4"/>
      <c r="Q249" s="9"/>
      <c r="R249" s="7"/>
      <c r="S249" s="5"/>
      <c r="T249" s="5"/>
      <c r="U249" s="130"/>
      <c r="V249" s="131"/>
      <c r="W249" s="131"/>
      <c r="X249" s="131"/>
      <c r="Y249" s="130"/>
      <c r="Z249" s="131"/>
      <c r="AA249" s="131"/>
      <c r="AB249" s="131"/>
      <c r="AC249" s="131"/>
      <c r="AD249" s="130"/>
      <c r="AE249" s="5"/>
      <c r="AF249" s="4"/>
      <c r="AG249" s="4"/>
      <c r="AH249" s="4"/>
    </row>
    <row r="250" spans="1:34" ht="15.75" customHeight="1">
      <c r="A250" s="4"/>
      <c r="B250" s="4"/>
      <c r="C250" s="5"/>
      <c r="D250" s="4"/>
      <c r="E250" s="7"/>
      <c r="F250" s="4"/>
      <c r="G250" s="4"/>
      <c r="H250" s="7"/>
      <c r="I250" s="4"/>
      <c r="J250" s="4"/>
      <c r="K250" s="4"/>
      <c r="L250" s="7"/>
      <c r="M250" s="8"/>
      <c r="N250" s="20"/>
      <c r="O250" s="20"/>
      <c r="P250" s="4"/>
      <c r="Q250" s="9"/>
      <c r="R250" s="7"/>
      <c r="S250" s="5"/>
      <c r="T250" s="5"/>
      <c r="U250" s="130"/>
      <c r="V250" s="131"/>
      <c r="W250" s="131"/>
      <c r="X250" s="131"/>
      <c r="Y250" s="130"/>
      <c r="Z250" s="131"/>
      <c r="AA250" s="131"/>
      <c r="AB250" s="131"/>
      <c r="AC250" s="131"/>
      <c r="AD250" s="130"/>
      <c r="AE250" s="5"/>
      <c r="AF250" s="4"/>
      <c r="AG250" s="4"/>
      <c r="AH250" s="4"/>
    </row>
    <row r="251" spans="1:34" ht="15.75" customHeight="1">
      <c r="A251" s="4"/>
      <c r="B251" s="4"/>
      <c r="C251" s="5"/>
      <c r="D251" s="4"/>
      <c r="E251" s="7"/>
      <c r="F251" s="4"/>
      <c r="G251" s="4"/>
      <c r="H251" s="7"/>
      <c r="I251" s="4"/>
      <c r="J251" s="4"/>
      <c r="K251" s="4"/>
      <c r="L251" s="7"/>
      <c r="M251" s="8"/>
      <c r="N251" s="20"/>
      <c r="O251" s="20"/>
      <c r="P251" s="4"/>
      <c r="Q251" s="9"/>
      <c r="R251" s="7"/>
      <c r="S251" s="5"/>
      <c r="T251" s="5"/>
      <c r="U251" s="130"/>
      <c r="V251" s="131"/>
      <c r="W251" s="131"/>
      <c r="X251" s="131"/>
      <c r="Y251" s="130"/>
      <c r="Z251" s="131"/>
      <c r="AA251" s="131"/>
      <c r="AB251" s="131"/>
      <c r="AC251" s="131"/>
      <c r="AD251" s="130"/>
      <c r="AE251" s="5"/>
      <c r="AF251" s="4"/>
      <c r="AG251" s="4"/>
      <c r="AH251" s="4"/>
    </row>
    <row r="252" spans="1:34" ht="15.75" customHeight="1">
      <c r="A252" s="4"/>
      <c r="B252" s="4"/>
      <c r="C252" s="5"/>
      <c r="D252" s="4"/>
      <c r="E252" s="7"/>
      <c r="F252" s="4"/>
      <c r="G252" s="4"/>
      <c r="H252" s="7"/>
      <c r="I252" s="4"/>
      <c r="J252" s="4"/>
      <c r="K252" s="4"/>
      <c r="L252" s="7"/>
      <c r="M252" s="8"/>
      <c r="N252" s="20"/>
      <c r="O252" s="20"/>
      <c r="P252" s="4"/>
      <c r="Q252" s="9"/>
      <c r="R252" s="7"/>
      <c r="S252" s="5"/>
      <c r="T252" s="5"/>
      <c r="U252" s="130"/>
      <c r="V252" s="131"/>
      <c r="W252" s="131"/>
      <c r="X252" s="131"/>
      <c r="Y252" s="130"/>
      <c r="Z252" s="131"/>
      <c r="AA252" s="131"/>
      <c r="AB252" s="131"/>
      <c r="AC252" s="131"/>
      <c r="AD252" s="130"/>
      <c r="AE252" s="5"/>
      <c r="AF252" s="4"/>
      <c r="AG252" s="4"/>
      <c r="AH252" s="4"/>
    </row>
    <row r="253" spans="1:34" ht="15.75" customHeight="1">
      <c r="A253" s="4"/>
      <c r="B253" s="4"/>
      <c r="C253" s="5"/>
      <c r="D253" s="4"/>
      <c r="E253" s="7"/>
      <c r="F253" s="4"/>
      <c r="G253" s="4"/>
      <c r="H253" s="7"/>
      <c r="I253" s="4"/>
      <c r="J253" s="4"/>
      <c r="K253" s="4"/>
      <c r="L253" s="7"/>
      <c r="M253" s="8"/>
      <c r="N253" s="20"/>
      <c r="O253" s="20"/>
      <c r="P253" s="4"/>
      <c r="Q253" s="9"/>
      <c r="R253" s="7"/>
      <c r="S253" s="5"/>
      <c r="T253" s="5"/>
      <c r="U253" s="130"/>
      <c r="V253" s="131"/>
      <c r="W253" s="131"/>
      <c r="X253" s="131"/>
      <c r="Y253" s="130"/>
      <c r="Z253" s="131"/>
      <c r="AA253" s="131"/>
      <c r="AB253" s="131"/>
      <c r="AC253" s="131"/>
      <c r="AD253" s="130"/>
      <c r="AE253" s="5"/>
      <c r="AF253" s="4"/>
      <c r="AG253" s="4"/>
      <c r="AH253" s="4"/>
    </row>
    <row r="254" spans="1:34" ht="15.75" customHeight="1">
      <c r="A254" s="4"/>
      <c r="B254" s="4"/>
      <c r="C254" s="5"/>
      <c r="D254" s="4"/>
      <c r="E254" s="7"/>
      <c r="F254" s="4"/>
      <c r="G254" s="4"/>
      <c r="H254" s="7"/>
      <c r="I254" s="4"/>
      <c r="J254" s="4"/>
      <c r="K254" s="4"/>
      <c r="L254" s="7"/>
      <c r="M254" s="8"/>
      <c r="N254" s="20"/>
      <c r="O254" s="20"/>
      <c r="P254" s="4"/>
      <c r="Q254" s="9"/>
      <c r="R254" s="7"/>
      <c r="S254" s="5"/>
      <c r="T254" s="5"/>
      <c r="U254" s="130"/>
      <c r="V254" s="131"/>
      <c r="W254" s="131"/>
      <c r="X254" s="131"/>
      <c r="Y254" s="130"/>
      <c r="Z254" s="131"/>
      <c r="AA254" s="131"/>
      <c r="AB254" s="131"/>
      <c r="AC254" s="131"/>
      <c r="AD254" s="130"/>
      <c r="AE254" s="5"/>
      <c r="AF254" s="4"/>
      <c r="AG254" s="4"/>
      <c r="AH254" s="4"/>
    </row>
    <row r="255" spans="1:34" ht="15.75" customHeight="1">
      <c r="A255" s="4"/>
      <c r="B255" s="4"/>
      <c r="C255" s="5"/>
      <c r="D255" s="4"/>
      <c r="E255" s="7"/>
      <c r="F255" s="4"/>
      <c r="G255" s="4"/>
      <c r="H255" s="7"/>
      <c r="I255" s="4"/>
      <c r="J255" s="4"/>
      <c r="K255" s="4"/>
      <c r="L255" s="7"/>
      <c r="M255" s="8"/>
      <c r="N255" s="20"/>
      <c r="O255" s="20"/>
      <c r="P255" s="4"/>
      <c r="Q255" s="9"/>
      <c r="R255" s="7"/>
      <c r="S255" s="5"/>
      <c r="T255" s="5"/>
      <c r="U255" s="130"/>
      <c r="V255" s="131"/>
      <c r="W255" s="131"/>
      <c r="X255" s="131"/>
      <c r="Y255" s="130"/>
      <c r="Z255" s="131"/>
      <c r="AA255" s="131"/>
      <c r="AB255" s="131"/>
      <c r="AC255" s="131"/>
      <c r="AD255" s="130"/>
      <c r="AE255" s="5"/>
      <c r="AF255" s="4"/>
      <c r="AG255" s="4"/>
      <c r="AH255" s="4"/>
    </row>
    <row r="256" spans="1:34" ht="15.75" customHeight="1">
      <c r="A256" s="4"/>
      <c r="B256" s="4"/>
      <c r="C256" s="5"/>
      <c r="D256" s="4"/>
      <c r="E256" s="7"/>
      <c r="F256" s="4"/>
      <c r="G256" s="4"/>
      <c r="H256" s="7"/>
      <c r="I256" s="4"/>
      <c r="J256" s="4"/>
      <c r="K256" s="4"/>
      <c r="L256" s="7"/>
      <c r="M256" s="8"/>
      <c r="N256" s="20"/>
      <c r="O256" s="20"/>
      <c r="P256" s="4"/>
      <c r="Q256" s="9"/>
      <c r="R256" s="7"/>
      <c r="S256" s="5"/>
      <c r="T256" s="5"/>
      <c r="U256" s="130"/>
      <c r="V256" s="131"/>
      <c r="W256" s="131"/>
      <c r="X256" s="131"/>
      <c r="Y256" s="130"/>
      <c r="Z256" s="131"/>
      <c r="AA256" s="131"/>
      <c r="AB256" s="131"/>
      <c r="AC256" s="131"/>
      <c r="AD256" s="130"/>
      <c r="AE256" s="5"/>
      <c r="AF256" s="4"/>
      <c r="AG256" s="4"/>
      <c r="AH256" s="4"/>
    </row>
    <row r="257" spans="1:34" ht="15.75" customHeight="1">
      <c r="A257" s="4"/>
      <c r="B257" s="4"/>
      <c r="C257" s="5"/>
      <c r="D257" s="4"/>
      <c r="E257" s="7"/>
      <c r="F257" s="4"/>
      <c r="G257" s="4"/>
      <c r="H257" s="7"/>
      <c r="I257" s="4"/>
      <c r="J257" s="4"/>
      <c r="K257" s="4"/>
      <c r="L257" s="7"/>
      <c r="M257" s="8"/>
      <c r="N257" s="20"/>
      <c r="O257" s="20"/>
      <c r="P257" s="4"/>
      <c r="Q257" s="9"/>
      <c r="R257" s="7"/>
      <c r="S257" s="5"/>
      <c r="T257" s="5"/>
      <c r="U257" s="130"/>
      <c r="V257" s="131"/>
      <c r="W257" s="131"/>
      <c r="X257" s="131"/>
      <c r="Y257" s="130"/>
      <c r="Z257" s="131"/>
      <c r="AA257" s="131"/>
      <c r="AB257" s="131"/>
      <c r="AC257" s="131"/>
      <c r="AD257" s="130"/>
      <c r="AE257" s="5"/>
      <c r="AF257" s="4"/>
      <c r="AG257" s="4"/>
      <c r="AH257" s="4"/>
    </row>
    <row r="258" spans="1:34" ht="15.75" customHeight="1">
      <c r="A258" s="4"/>
      <c r="B258" s="4"/>
      <c r="C258" s="5"/>
      <c r="D258" s="4"/>
      <c r="E258" s="7"/>
      <c r="F258" s="4"/>
      <c r="G258" s="4"/>
      <c r="H258" s="7"/>
      <c r="I258" s="4"/>
      <c r="J258" s="4"/>
      <c r="K258" s="4"/>
      <c r="L258" s="7"/>
      <c r="M258" s="8"/>
      <c r="N258" s="20"/>
      <c r="O258" s="20"/>
      <c r="P258" s="4"/>
      <c r="Q258" s="9"/>
      <c r="R258" s="7"/>
      <c r="S258" s="5"/>
      <c r="T258" s="5"/>
      <c r="U258" s="130"/>
      <c r="V258" s="131"/>
      <c r="W258" s="131"/>
      <c r="X258" s="131"/>
      <c r="Y258" s="130"/>
      <c r="Z258" s="131"/>
      <c r="AA258" s="131"/>
      <c r="AB258" s="131"/>
      <c r="AC258" s="131"/>
      <c r="AD258" s="130"/>
      <c r="AE258" s="5"/>
      <c r="AF258" s="4"/>
      <c r="AG258" s="4"/>
      <c r="AH258" s="4"/>
    </row>
    <row r="259" spans="1:34" ht="15.75" customHeight="1">
      <c r="A259" s="4"/>
      <c r="B259" s="4"/>
      <c r="C259" s="5"/>
      <c r="D259" s="4"/>
      <c r="E259" s="7"/>
      <c r="F259" s="4"/>
      <c r="G259" s="4"/>
      <c r="H259" s="7"/>
      <c r="I259" s="4"/>
      <c r="J259" s="4"/>
      <c r="K259" s="4"/>
      <c r="L259" s="7"/>
      <c r="M259" s="8"/>
      <c r="N259" s="20"/>
      <c r="O259" s="20"/>
      <c r="P259" s="4"/>
      <c r="Q259" s="9"/>
      <c r="R259" s="7"/>
      <c r="S259" s="5"/>
      <c r="T259" s="5"/>
      <c r="U259" s="130"/>
      <c r="V259" s="131"/>
      <c r="W259" s="131"/>
      <c r="X259" s="131"/>
      <c r="Y259" s="130"/>
      <c r="Z259" s="131"/>
      <c r="AA259" s="131"/>
      <c r="AB259" s="131"/>
      <c r="AC259" s="131"/>
      <c r="AD259" s="130"/>
      <c r="AE259" s="5"/>
      <c r="AF259" s="4"/>
      <c r="AG259" s="4"/>
      <c r="AH259" s="4"/>
    </row>
    <row r="260" spans="1:34" ht="15.75" customHeight="1">
      <c r="A260" s="4"/>
      <c r="B260" s="4"/>
      <c r="C260" s="5"/>
      <c r="D260" s="4"/>
      <c r="E260" s="7"/>
      <c r="F260" s="4"/>
      <c r="G260" s="4"/>
      <c r="H260" s="7"/>
      <c r="I260" s="4"/>
      <c r="J260" s="4"/>
      <c r="K260" s="4"/>
      <c r="L260" s="7"/>
      <c r="M260" s="8"/>
      <c r="N260" s="20"/>
      <c r="O260" s="20"/>
      <c r="P260" s="4"/>
      <c r="Q260" s="9"/>
      <c r="R260" s="7"/>
      <c r="S260" s="5"/>
      <c r="T260" s="5"/>
      <c r="U260" s="130"/>
      <c r="V260" s="131"/>
      <c r="W260" s="131"/>
      <c r="X260" s="131"/>
      <c r="Y260" s="130"/>
      <c r="Z260" s="131"/>
      <c r="AA260" s="131"/>
      <c r="AB260" s="131"/>
      <c r="AC260" s="131"/>
      <c r="AD260" s="130"/>
      <c r="AE260" s="5"/>
      <c r="AF260" s="4"/>
      <c r="AG260" s="4"/>
      <c r="AH260" s="4"/>
    </row>
    <row r="261" spans="1:34" ht="15.75" customHeight="1">
      <c r="A261" s="4"/>
      <c r="B261" s="4"/>
      <c r="C261" s="5"/>
      <c r="D261" s="4"/>
      <c r="E261" s="7"/>
      <c r="F261" s="4"/>
      <c r="G261" s="4"/>
      <c r="H261" s="7"/>
      <c r="I261" s="4"/>
      <c r="J261" s="4"/>
      <c r="K261" s="4"/>
      <c r="L261" s="7"/>
      <c r="M261" s="8"/>
      <c r="N261" s="20"/>
      <c r="O261" s="20"/>
      <c r="P261" s="4"/>
      <c r="Q261" s="9"/>
      <c r="R261" s="7"/>
      <c r="S261" s="5"/>
      <c r="T261" s="5"/>
      <c r="U261" s="130"/>
      <c r="V261" s="131"/>
      <c r="W261" s="131"/>
      <c r="X261" s="131"/>
      <c r="Y261" s="130"/>
      <c r="Z261" s="131"/>
      <c r="AA261" s="131"/>
      <c r="AB261" s="131"/>
      <c r="AC261" s="131"/>
      <c r="AD261" s="130"/>
      <c r="AE261" s="5"/>
      <c r="AF261" s="4"/>
      <c r="AG261" s="4"/>
      <c r="AH261" s="4"/>
    </row>
    <row r="262" spans="1:34" ht="15.75" customHeight="1">
      <c r="A262" s="4"/>
      <c r="B262" s="4"/>
      <c r="C262" s="5"/>
      <c r="D262" s="4"/>
      <c r="E262" s="7"/>
      <c r="F262" s="4"/>
      <c r="G262" s="4"/>
      <c r="H262" s="7"/>
      <c r="I262" s="4"/>
      <c r="J262" s="4"/>
      <c r="K262" s="4"/>
      <c r="L262" s="7"/>
      <c r="M262" s="8"/>
      <c r="N262" s="20"/>
      <c r="O262" s="20"/>
      <c r="P262" s="4"/>
      <c r="Q262" s="9"/>
      <c r="R262" s="7"/>
      <c r="S262" s="5"/>
      <c r="T262" s="5"/>
      <c r="U262" s="130"/>
      <c r="V262" s="131"/>
      <c r="W262" s="131"/>
      <c r="X262" s="131"/>
      <c r="Y262" s="130"/>
      <c r="Z262" s="131"/>
      <c r="AA262" s="131"/>
      <c r="AB262" s="131"/>
      <c r="AC262" s="131"/>
      <c r="AD262" s="130"/>
      <c r="AE262" s="5"/>
      <c r="AF262" s="4"/>
      <c r="AG262" s="4"/>
      <c r="AH262" s="4"/>
    </row>
    <row r="263" spans="1:34" ht="15.75" customHeight="1">
      <c r="A263" s="4"/>
      <c r="B263" s="4"/>
      <c r="C263" s="5"/>
      <c r="D263" s="4"/>
      <c r="E263" s="7"/>
      <c r="F263" s="4"/>
      <c r="G263" s="4"/>
      <c r="H263" s="7"/>
      <c r="I263" s="4"/>
      <c r="J263" s="4"/>
      <c r="K263" s="4"/>
      <c r="L263" s="7"/>
      <c r="M263" s="8"/>
      <c r="N263" s="20"/>
      <c r="O263" s="20"/>
      <c r="P263" s="4"/>
      <c r="Q263" s="9"/>
      <c r="R263" s="7"/>
      <c r="S263" s="5"/>
      <c r="T263" s="5"/>
      <c r="U263" s="130"/>
      <c r="V263" s="131"/>
      <c r="W263" s="131"/>
      <c r="X263" s="131"/>
      <c r="Y263" s="130"/>
      <c r="Z263" s="131"/>
      <c r="AA263" s="131"/>
      <c r="AB263" s="131"/>
      <c r="AC263" s="131"/>
      <c r="AD263" s="130"/>
      <c r="AE263" s="5"/>
      <c r="AF263" s="4"/>
      <c r="AG263" s="4"/>
      <c r="AH263" s="4"/>
    </row>
    <row r="264" spans="1:34" ht="15.75" customHeight="1">
      <c r="A264" s="4"/>
      <c r="B264" s="4"/>
      <c r="C264" s="5"/>
      <c r="D264" s="4"/>
      <c r="E264" s="7"/>
      <c r="F264" s="4"/>
      <c r="G264" s="4"/>
      <c r="H264" s="7"/>
      <c r="I264" s="4"/>
      <c r="J264" s="4"/>
      <c r="K264" s="4"/>
      <c r="L264" s="7"/>
      <c r="M264" s="8"/>
      <c r="N264" s="20"/>
      <c r="O264" s="20"/>
      <c r="P264" s="4"/>
      <c r="Q264" s="9"/>
      <c r="R264" s="7"/>
      <c r="S264" s="5"/>
      <c r="T264" s="5"/>
      <c r="U264" s="130"/>
      <c r="V264" s="131"/>
      <c r="W264" s="131"/>
      <c r="X264" s="131"/>
      <c r="Y264" s="130"/>
      <c r="Z264" s="131"/>
      <c r="AA264" s="131"/>
      <c r="AB264" s="131"/>
      <c r="AC264" s="131"/>
      <c r="AD264" s="130"/>
      <c r="AE264" s="5"/>
      <c r="AF264" s="4"/>
      <c r="AG264" s="4"/>
      <c r="AH264" s="4"/>
    </row>
    <row r="265" spans="1:34" ht="15.75" customHeight="1">
      <c r="A265" s="4"/>
      <c r="B265" s="4"/>
      <c r="C265" s="5"/>
      <c r="D265" s="4"/>
      <c r="E265" s="7"/>
      <c r="F265" s="4"/>
      <c r="G265" s="4"/>
      <c r="H265" s="7"/>
      <c r="I265" s="4"/>
      <c r="J265" s="4"/>
      <c r="K265" s="4"/>
      <c r="L265" s="7"/>
      <c r="M265" s="8"/>
      <c r="N265" s="20"/>
      <c r="O265" s="20"/>
      <c r="P265" s="4"/>
      <c r="Q265" s="9"/>
      <c r="R265" s="7"/>
      <c r="S265" s="5"/>
      <c r="T265" s="5"/>
      <c r="U265" s="130"/>
      <c r="V265" s="131"/>
      <c r="W265" s="131"/>
      <c r="X265" s="131"/>
      <c r="Y265" s="130"/>
      <c r="Z265" s="131"/>
      <c r="AA265" s="131"/>
      <c r="AB265" s="131"/>
      <c r="AC265" s="131"/>
      <c r="AD265" s="130"/>
      <c r="AE265" s="5"/>
      <c r="AF265" s="4"/>
      <c r="AG265" s="4"/>
      <c r="AH265" s="4"/>
    </row>
    <row r="266" spans="1:34" ht="15.75" customHeight="1">
      <c r="A266" s="4"/>
      <c r="B266" s="4"/>
      <c r="C266" s="5"/>
      <c r="D266" s="4"/>
      <c r="E266" s="7"/>
      <c r="F266" s="4"/>
      <c r="G266" s="4"/>
      <c r="H266" s="7"/>
      <c r="I266" s="4"/>
      <c r="J266" s="4"/>
      <c r="K266" s="4"/>
      <c r="L266" s="7"/>
      <c r="M266" s="8"/>
      <c r="N266" s="20"/>
      <c r="O266" s="20"/>
      <c r="P266" s="4"/>
      <c r="Q266" s="9"/>
      <c r="R266" s="7"/>
      <c r="S266" s="5"/>
      <c r="T266" s="5"/>
      <c r="U266" s="130"/>
      <c r="V266" s="131"/>
      <c r="W266" s="131"/>
      <c r="X266" s="131"/>
      <c r="Y266" s="130"/>
      <c r="Z266" s="131"/>
      <c r="AA266" s="131"/>
      <c r="AB266" s="131"/>
      <c r="AC266" s="131"/>
      <c r="AD266" s="130"/>
      <c r="AE266" s="5"/>
      <c r="AF266" s="4"/>
      <c r="AG266" s="4"/>
      <c r="AH266" s="4"/>
    </row>
    <row r="267" spans="1:34" ht="15.75" customHeight="1">
      <c r="A267" s="4"/>
      <c r="B267" s="4"/>
      <c r="C267" s="5"/>
      <c r="D267" s="4"/>
      <c r="E267" s="7"/>
      <c r="F267" s="4"/>
      <c r="G267" s="4"/>
      <c r="H267" s="7"/>
      <c r="I267" s="4"/>
      <c r="J267" s="4"/>
      <c r="K267" s="4"/>
      <c r="L267" s="7"/>
      <c r="M267" s="8"/>
      <c r="N267" s="20"/>
      <c r="O267" s="20"/>
      <c r="P267" s="4"/>
      <c r="Q267" s="9"/>
      <c r="R267" s="7"/>
      <c r="S267" s="5"/>
      <c r="T267" s="5"/>
      <c r="U267" s="130"/>
      <c r="V267" s="131"/>
      <c r="W267" s="131"/>
      <c r="X267" s="131"/>
      <c r="Y267" s="130"/>
      <c r="Z267" s="131"/>
      <c r="AA267" s="131"/>
      <c r="AB267" s="131"/>
      <c r="AC267" s="131"/>
      <c r="AD267" s="130"/>
      <c r="AE267" s="5"/>
      <c r="AF267" s="4"/>
      <c r="AG267" s="4"/>
      <c r="AH267" s="4"/>
    </row>
    <row r="268" spans="1:34" ht="15.75" customHeight="1">
      <c r="A268" s="4"/>
      <c r="B268" s="4"/>
      <c r="C268" s="5"/>
      <c r="D268" s="4"/>
      <c r="E268" s="7"/>
      <c r="F268" s="4"/>
      <c r="G268" s="4"/>
      <c r="H268" s="7"/>
      <c r="I268" s="4"/>
      <c r="J268" s="4"/>
      <c r="K268" s="4"/>
      <c r="L268" s="7"/>
      <c r="M268" s="8"/>
      <c r="N268" s="20"/>
      <c r="O268" s="20"/>
      <c r="P268" s="4"/>
      <c r="Q268" s="9"/>
      <c r="R268" s="7"/>
      <c r="S268" s="5"/>
      <c r="T268" s="5"/>
      <c r="U268" s="130"/>
      <c r="V268" s="131"/>
      <c r="W268" s="131"/>
      <c r="X268" s="131"/>
      <c r="Y268" s="130"/>
      <c r="Z268" s="131"/>
      <c r="AA268" s="131"/>
      <c r="AB268" s="131"/>
      <c r="AC268" s="131"/>
      <c r="AD268" s="130"/>
      <c r="AE268" s="5"/>
      <c r="AF268" s="4"/>
      <c r="AG268" s="4"/>
      <c r="AH268" s="4"/>
    </row>
    <row r="269" spans="1:34" ht="15.75" customHeight="1">
      <c r="A269" s="4"/>
      <c r="B269" s="4"/>
      <c r="C269" s="5"/>
      <c r="D269" s="4"/>
      <c r="E269" s="7"/>
      <c r="F269" s="4"/>
      <c r="G269" s="4"/>
      <c r="H269" s="7"/>
      <c r="I269" s="4"/>
      <c r="J269" s="4"/>
      <c r="K269" s="4"/>
      <c r="L269" s="7"/>
      <c r="M269" s="8"/>
      <c r="N269" s="20"/>
      <c r="O269" s="20"/>
      <c r="P269" s="4"/>
      <c r="Q269" s="9"/>
      <c r="R269" s="7"/>
      <c r="S269" s="5"/>
      <c r="T269" s="5"/>
      <c r="U269" s="130"/>
      <c r="V269" s="131"/>
      <c r="W269" s="131"/>
      <c r="X269" s="131"/>
      <c r="Y269" s="130"/>
      <c r="Z269" s="131"/>
      <c r="AA269" s="131"/>
      <c r="AB269" s="131"/>
      <c r="AC269" s="131"/>
      <c r="AD269" s="130"/>
      <c r="AE269" s="5"/>
      <c r="AF269" s="4"/>
      <c r="AG269" s="4"/>
      <c r="AH269" s="4"/>
    </row>
    <row r="270" spans="1:34" ht="15.75" customHeight="1">
      <c r="A270" s="4"/>
      <c r="B270" s="4"/>
      <c r="C270" s="5"/>
      <c r="D270" s="4"/>
      <c r="E270" s="7"/>
      <c r="F270" s="4"/>
      <c r="G270" s="4"/>
      <c r="H270" s="7"/>
      <c r="I270" s="4"/>
      <c r="J270" s="4"/>
      <c r="K270" s="4"/>
      <c r="L270" s="7"/>
      <c r="M270" s="8"/>
      <c r="N270" s="20"/>
      <c r="O270" s="20"/>
      <c r="P270" s="4"/>
      <c r="Q270" s="9"/>
      <c r="R270" s="7"/>
      <c r="S270" s="5"/>
      <c r="T270" s="5"/>
      <c r="U270" s="130"/>
      <c r="V270" s="131"/>
      <c r="W270" s="131"/>
      <c r="X270" s="131"/>
      <c r="Y270" s="130"/>
      <c r="Z270" s="131"/>
      <c r="AA270" s="131"/>
      <c r="AB270" s="131"/>
      <c r="AC270" s="131"/>
      <c r="AD270" s="130"/>
      <c r="AE270" s="5"/>
      <c r="AF270" s="4"/>
      <c r="AG270" s="4"/>
      <c r="AH270" s="4"/>
    </row>
    <row r="271" spans="1:34" ht="15.75" customHeight="1">
      <c r="A271" s="4"/>
      <c r="B271" s="4"/>
      <c r="C271" s="5"/>
      <c r="D271" s="4"/>
      <c r="E271" s="7"/>
      <c r="F271" s="4"/>
      <c r="G271" s="4"/>
      <c r="H271" s="7"/>
      <c r="I271" s="4"/>
      <c r="J271" s="4"/>
      <c r="K271" s="4"/>
      <c r="L271" s="7"/>
      <c r="M271" s="8"/>
      <c r="N271" s="20"/>
      <c r="O271" s="20"/>
      <c r="P271" s="4"/>
      <c r="Q271" s="9"/>
      <c r="R271" s="7"/>
      <c r="S271" s="5"/>
      <c r="T271" s="5"/>
      <c r="U271" s="130"/>
      <c r="V271" s="131"/>
      <c r="W271" s="131"/>
      <c r="X271" s="131"/>
      <c r="Y271" s="130"/>
      <c r="Z271" s="131"/>
      <c r="AA271" s="131"/>
      <c r="AB271" s="131"/>
      <c r="AC271" s="131"/>
      <c r="AD271" s="130"/>
      <c r="AE271" s="5"/>
      <c r="AF271" s="4"/>
      <c r="AG271" s="4"/>
      <c r="AH271" s="4"/>
    </row>
    <row r="272" spans="1:34" ht="15.75" customHeight="1">
      <c r="A272" s="4"/>
      <c r="B272" s="4"/>
      <c r="C272" s="5"/>
      <c r="D272" s="4"/>
      <c r="E272" s="7"/>
      <c r="F272" s="4"/>
      <c r="G272" s="4"/>
      <c r="H272" s="7"/>
      <c r="I272" s="4"/>
      <c r="J272" s="4"/>
      <c r="K272" s="4"/>
      <c r="L272" s="7"/>
      <c r="M272" s="8"/>
      <c r="N272" s="20"/>
      <c r="O272" s="20"/>
      <c r="P272" s="4"/>
      <c r="Q272" s="9"/>
      <c r="R272" s="7"/>
      <c r="S272" s="5"/>
      <c r="T272" s="5"/>
      <c r="U272" s="130"/>
      <c r="V272" s="131"/>
      <c r="W272" s="131"/>
      <c r="X272" s="131"/>
      <c r="Y272" s="130"/>
      <c r="Z272" s="131"/>
      <c r="AA272" s="131"/>
      <c r="AB272" s="131"/>
      <c r="AC272" s="131"/>
      <c r="AD272" s="130"/>
      <c r="AE272" s="5"/>
      <c r="AF272" s="4"/>
      <c r="AG272" s="4"/>
      <c r="AH272" s="4"/>
    </row>
    <row r="273" spans="1:34" ht="15.75" customHeight="1">
      <c r="A273" s="301"/>
      <c r="B273" s="301"/>
      <c r="C273" s="301"/>
      <c r="D273" s="301"/>
      <c r="E273" s="301"/>
      <c r="F273" s="301"/>
      <c r="G273" s="301"/>
      <c r="H273" s="301"/>
      <c r="I273" s="301"/>
      <c r="J273" s="301"/>
      <c r="K273" s="301"/>
      <c r="L273" s="302"/>
      <c r="M273" s="301"/>
      <c r="N273" s="303"/>
      <c r="O273" s="303"/>
      <c r="P273" s="301"/>
      <c r="Q273" s="301"/>
      <c r="R273" s="301"/>
      <c r="S273" s="301"/>
      <c r="T273" s="301"/>
      <c r="U273" s="301"/>
      <c r="V273" s="303"/>
      <c r="W273" s="303"/>
      <c r="X273" s="303"/>
      <c r="Y273" s="301"/>
      <c r="Z273" s="303"/>
      <c r="AA273" s="303"/>
      <c r="AB273" s="303"/>
      <c r="AC273" s="303"/>
      <c r="AD273" s="301"/>
      <c r="AE273" s="304"/>
      <c r="AF273" s="301"/>
      <c r="AG273" s="301"/>
      <c r="AH273" s="301"/>
    </row>
    <row r="274" spans="1:34" ht="15.75" customHeight="1">
      <c r="A274" s="301"/>
      <c r="B274" s="301"/>
      <c r="C274" s="301"/>
      <c r="D274" s="301"/>
      <c r="E274" s="301"/>
      <c r="F274" s="301"/>
      <c r="G274" s="301"/>
      <c r="H274" s="301"/>
      <c r="I274" s="301"/>
      <c r="J274" s="301"/>
      <c r="K274" s="301"/>
      <c r="L274" s="302"/>
      <c r="M274" s="301"/>
      <c r="N274" s="303"/>
      <c r="O274" s="303"/>
      <c r="P274" s="301"/>
      <c r="Q274" s="301"/>
      <c r="R274" s="301"/>
      <c r="S274" s="301"/>
      <c r="T274" s="301"/>
      <c r="U274" s="301"/>
      <c r="V274" s="303"/>
      <c r="W274" s="303"/>
      <c r="X274" s="303"/>
      <c r="Y274" s="301"/>
      <c r="Z274" s="303"/>
      <c r="AA274" s="303"/>
      <c r="AB274" s="303"/>
      <c r="AC274" s="303"/>
      <c r="AD274" s="301"/>
      <c r="AE274" s="304"/>
      <c r="AF274" s="301"/>
      <c r="AG274" s="301"/>
      <c r="AH274" s="301"/>
    </row>
    <row r="275" spans="1:34" ht="15.75" customHeight="1">
      <c r="A275" s="301"/>
      <c r="B275" s="301"/>
      <c r="C275" s="301"/>
      <c r="D275" s="301"/>
      <c r="E275" s="301"/>
      <c r="F275" s="301"/>
      <c r="G275" s="301"/>
      <c r="H275" s="301"/>
      <c r="I275" s="301"/>
      <c r="J275" s="301"/>
      <c r="K275" s="301"/>
      <c r="L275" s="302"/>
      <c r="M275" s="301"/>
      <c r="N275" s="303"/>
      <c r="O275" s="303"/>
      <c r="P275" s="301"/>
      <c r="Q275" s="301"/>
      <c r="R275" s="301"/>
      <c r="S275" s="301"/>
      <c r="T275" s="301"/>
      <c r="U275" s="301"/>
      <c r="V275" s="303"/>
      <c r="W275" s="303"/>
      <c r="X275" s="303"/>
      <c r="Y275" s="301"/>
      <c r="Z275" s="303"/>
      <c r="AA275" s="303"/>
      <c r="AB275" s="303"/>
      <c r="AC275" s="303"/>
      <c r="AD275" s="301"/>
      <c r="AE275" s="304"/>
      <c r="AF275" s="301"/>
      <c r="AG275" s="301"/>
      <c r="AH275" s="301"/>
    </row>
    <row r="276" spans="1:34" ht="15.75" customHeight="1">
      <c r="A276" s="301"/>
      <c r="B276" s="301"/>
      <c r="C276" s="301"/>
      <c r="D276" s="301"/>
      <c r="E276" s="301"/>
      <c r="F276" s="301"/>
      <c r="G276" s="301"/>
      <c r="H276" s="301"/>
      <c r="I276" s="301"/>
      <c r="J276" s="301"/>
      <c r="K276" s="301"/>
      <c r="L276" s="302"/>
      <c r="M276" s="301"/>
      <c r="N276" s="303"/>
      <c r="O276" s="303"/>
      <c r="P276" s="301"/>
      <c r="Q276" s="301"/>
      <c r="R276" s="301"/>
      <c r="S276" s="301"/>
      <c r="T276" s="301"/>
      <c r="U276" s="301"/>
      <c r="V276" s="303"/>
      <c r="W276" s="303"/>
      <c r="X276" s="303"/>
      <c r="Y276" s="301"/>
      <c r="Z276" s="303"/>
      <c r="AA276" s="303"/>
      <c r="AB276" s="303"/>
      <c r="AC276" s="303"/>
      <c r="AD276" s="301"/>
      <c r="AE276" s="304"/>
      <c r="AF276" s="301"/>
      <c r="AG276" s="301"/>
      <c r="AH276" s="301"/>
    </row>
    <row r="277" spans="1:34" ht="15.75" customHeight="1">
      <c r="A277" s="301"/>
      <c r="B277" s="301"/>
      <c r="C277" s="301"/>
      <c r="D277" s="301"/>
      <c r="E277" s="301"/>
      <c r="F277" s="301"/>
      <c r="G277" s="301"/>
      <c r="H277" s="301"/>
      <c r="I277" s="301"/>
      <c r="J277" s="301"/>
      <c r="K277" s="301"/>
      <c r="L277" s="302"/>
      <c r="M277" s="301"/>
      <c r="N277" s="303"/>
      <c r="O277" s="303"/>
      <c r="P277" s="301"/>
      <c r="Q277" s="301"/>
      <c r="R277" s="301"/>
      <c r="S277" s="301"/>
      <c r="T277" s="301"/>
      <c r="U277" s="301"/>
      <c r="V277" s="303"/>
      <c r="W277" s="303"/>
      <c r="X277" s="303"/>
      <c r="Y277" s="301"/>
      <c r="Z277" s="303"/>
      <c r="AA277" s="303"/>
      <c r="AB277" s="303"/>
      <c r="AC277" s="303"/>
      <c r="AD277" s="301"/>
      <c r="AE277" s="304"/>
      <c r="AF277" s="301"/>
      <c r="AG277" s="301"/>
      <c r="AH277" s="301"/>
    </row>
    <row r="278" spans="1:34" ht="15.75" customHeight="1">
      <c r="A278" s="301"/>
      <c r="B278" s="301"/>
      <c r="C278" s="301"/>
      <c r="D278" s="301"/>
      <c r="E278" s="301"/>
      <c r="F278" s="301"/>
      <c r="G278" s="301"/>
      <c r="H278" s="301"/>
      <c r="I278" s="301"/>
      <c r="J278" s="301"/>
      <c r="K278" s="301"/>
      <c r="L278" s="302"/>
      <c r="M278" s="301"/>
      <c r="N278" s="303"/>
      <c r="O278" s="303"/>
      <c r="P278" s="301"/>
      <c r="Q278" s="301"/>
      <c r="R278" s="301"/>
      <c r="S278" s="301"/>
      <c r="T278" s="301"/>
      <c r="U278" s="301"/>
      <c r="V278" s="303"/>
      <c r="W278" s="303"/>
      <c r="X278" s="303"/>
      <c r="Y278" s="301"/>
      <c r="Z278" s="303"/>
      <c r="AA278" s="303"/>
      <c r="AB278" s="303"/>
      <c r="AC278" s="303"/>
      <c r="AD278" s="301"/>
      <c r="AE278" s="304"/>
      <c r="AF278" s="301"/>
      <c r="AG278" s="301"/>
      <c r="AH278" s="301"/>
    </row>
    <row r="279" spans="1:34" ht="15.75" customHeight="1">
      <c r="A279" s="301"/>
      <c r="B279" s="301"/>
      <c r="C279" s="301"/>
      <c r="D279" s="301"/>
      <c r="E279" s="301"/>
      <c r="F279" s="301"/>
      <c r="G279" s="301"/>
      <c r="H279" s="301"/>
      <c r="I279" s="301"/>
      <c r="J279" s="301"/>
      <c r="K279" s="301"/>
      <c r="L279" s="302"/>
      <c r="M279" s="301"/>
      <c r="N279" s="303"/>
      <c r="O279" s="303"/>
      <c r="P279" s="301"/>
      <c r="Q279" s="301"/>
      <c r="R279" s="301"/>
      <c r="S279" s="301"/>
      <c r="T279" s="301"/>
      <c r="U279" s="301"/>
      <c r="V279" s="303"/>
      <c r="W279" s="303"/>
      <c r="X279" s="303"/>
      <c r="Y279" s="301"/>
      <c r="Z279" s="303"/>
      <c r="AA279" s="303"/>
      <c r="AB279" s="303"/>
      <c r="AC279" s="303"/>
      <c r="AD279" s="301"/>
      <c r="AE279" s="304"/>
      <c r="AF279" s="301"/>
      <c r="AG279" s="301"/>
      <c r="AH279" s="301"/>
    </row>
    <row r="280" spans="1:34" ht="15.75" customHeight="1">
      <c r="A280" s="301"/>
      <c r="B280" s="301"/>
      <c r="C280" s="301"/>
      <c r="D280" s="301"/>
      <c r="E280" s="301"/>
      <c r="F280" s="301"/>
      <c r="G280" s="301"/>
      <c r="H280" s="301"/>
      <c r="I280" s="301"/>
      <c r="J280" s="301"/>
      <c r="K280" s="301"/>
      <c r="L280" s="302"/>
      <c r="M280" s="301"/>
      <c r="N280" s="303"/>
      <c r="O280" s="303"/>
      <c r="P280" s="301"/>
      <c r="Q280" s="301"/>
      <c r="R280" s="301"/>
      <c r="S280" s="301"/>
      <c r="T280" s="301"/>
      <c r="U280" s="301"/>
      <c r="V280" s="303"/>
      <c r="W280" s="303"/>
      <c r="X280" s="303"/>
      <c r="Y280" s="301"/>
      <c r="Z280" s="303"/>
      <c r="AA280" s="303"/>
      <c r="AB280" s="303"/>
      <c r="AC280" s="303"/>
      <c r="AD280" s="301"/>
      <c r="AE280" s="304"/>
      <c r="AF280" s="301"/>
      <c r="AG280" s="301"/>
      <c r="AH280" s="301"/>
    </row>
    <row r="281" spans="1:34" ht="15.75" customHeight="1">
      <c r="A281" s="301"/>
      <c r="B281" s="301"/>
      <c r="C281" s="301"/>
      <c r="D281" s="301"/>
      <c r="E281" s="301"/>
      <c r="F281" s="301"/>
      <c r="G281" s="301"/>
      <c r="H281" s="301"/>
      <c r="I281" s="301"/>
      <c r="J281" s="301"/>
      <c r="K281" s="301"/>
      <c r="L281" s="302"/>
      <c r="M281" s="301"/>
      <c r="N281" s="303"/>
      <c r="O281" s="303"/>
      <c r="P281" s="301"/>
      <c r="Q281" s="301"/>
      <c r="R281" s="301"/>
      <c r="S281" s="301"/>
      <c r="T281" s="301"/>
      <c r="U281" s="301"/>
      <c r="V281" s="303"/>
      <c r="W281" s="303"/>
      <c r="X281" s="303"/>
      <c r="Y281" s="301"/>
      <c r="Z281" s="303"/>
      <c r="AA281" s="303"/>
      <c r="AB281" s="303"/>
      <c r="AC281" s="303"/>
      <c r="AD281" s="301"/>
      <c r="AE281" s="304"/>
      <c r="AF281" s="301"/>
      <c r="AG281" s="301"/>
      <c r="AH281" s="301"/>
    </row>
    <row r="282" spans="1:34" ht="15.75" customHeight="1">
      <c r="A282" s="301"/>
      <c r="B282" s="301"/>
      <c r="C282" s="301"/>
      <c r="D282" s="301"/>
      <c r="E282" s="301"/>
      <c r="F282" s="301"/>
      <c r="G282" s="301"/>
      <c r="H282" s="301"/>
      <c r="I282" s="301"/>
      <c r="J282" s="301"/>
      <c r="K282" s="301"/>
      <c r="L282" s="302"/>
      <c r="M282" s="301"/>
      <c r="N282" s="303"/>
      <c r="O282" s="303"/>
      <c r="P282" s="301"/>
      <c r="Q282" s="301"/>
      <c r="R282" s="301"/>
      <c r="S282" s="301"/>
      <c r="T282" s="301"/>
      <c r="U282" s="301"/>
      <c r="V282" s="303"/>
      <c r="W282" s="303"/>
      <c r="X282" s="303"/>
      <c r="Y282" s="301"/>
      <c r="Z282" s="303"/>
      <c r="AA282" s="303"/>
      <c r="AB282" s="303"/>
      <c r="AC282" s="303"/>
      <c r="AD282" s="301"/>
      <c r="AE282" s="304"/>
      <c r="AF282" s="301"/>
      <c r="AG282" s="301"/>
      <c r="AH282" s="301"/>
    </row>
    <row r="283" spans="1:34" ht="15.75" customHeight="1">
      <c r="A283" s="301"/>
      <c r="B283" s="301"/>
      <c r="C283" s="301"/>
      <c r="D283" s="301"/>
      <c r="E283" s="301"/>
      <c r="F283" s="301"/>
      <c r="G283" s="301"/>
      <c r="H283" s="301"/>
      <c r="I283" s="301"/>
      <c r="J283" s="301"/>
      <c r="K283" s="301"/>
      <c r="L283" s="302"/>
      <c r="M283" s="301"/>
      <c r="N283" s="303"/>
      <c r="O283" s="303"/>
      <c r="P283" s="301"/>
      <c r="Q283" s="301"/>
      <c r="R283" s="301"/>
      <c r="S283" s="301"/>
      <c r="T283" s="301"/>
      <c r="U283" s="301"/>
      <c r="V283" s="303"/>
      <c r="W283" s="303"/>
      <c r="X283" s="303"/>
      <c r="Y283" s="301"/>
      <c r="Z283" s="303"/>
      <c r="AA283" s="303"/>
      <c r="AB283" s="303"/>
      <c r="AC283" s="303"/>
      <c r="AD283" s="301"/>
      <c r="AE283" s="304"/>
      <c r="AF283" s="301"/>
      <c r="AG283" s="301"/>
      <c r="AH283" s="301"/>
    </row>
    <row r="284" spans="1:34" ht="15.75" customHeight="1">
      <c r="A284" s="301"/>
      <c r="B284" s="301"/>
      <c r="C284" s="301"/>
      <c r="D284" s="301"/>
      <c r="E284" s="301"/>
      <c r="F284" s="301"/>
      <c r="G284" s="301"/>
      <c r="H284" s="301"/>
      <c r="I284" s="301"/>
      <c r="J284" s="301"/>
      <c r="K284" s="301"/>
      <c r="L284" s="302"/>
      <c r="M284" s="301"/>
      <c r="N284" s="303"/>
      <c r="O284" s="303"/>
      <c r="P284" s="301"/>
      <c r="Q284" s="301"/>
      <c r="R284" s="301"/>
      <c r="S284" s="301"/>
      <c r="T284" s="301"/>
      <c r="U284" s="301"/>
      <c r="V284" s="303"/>
      <c r="W284" s="303"/>
      <c r="X284" s="303"/>
      <c r="Y284" s="301"/>
      <c r="Z284" s="303"/>
      <c r="AA284" s="303"/>
      <c r="AB284" s="303"/>
      <c r="AC284" s="303"/>
      <c r="AD284" s="301"/>
      <c r="AE284" s="304"/>
      <c r="AF284" s="301"/>
      <c r="AG284" s="301"/>
      <c r="AH284" s="301"/>
    </row>
    <row r="285" spans="1:34" ht="15.75" customHeight="1">
      <c r="A285" s="301"/>
      <c r="B285" s="301"/>
      <c r="C285" s="301"/>
      <c r="D285" s="301"/>
      <c r="E285" s="301"/>
      <c r="F285" s="301"/>
      <c r="G285" s="301"/>
      <c r="H285" s="301"/>
      <c r="I285" s="301"/>
      <c r="J285" s="301"/>
      <c r="K285" s="301"/>
      <c r="L285" s="302"/>
      <c r="M285" s="301"/>
      <c r="N285" s="303"/>
      <c r="O285" s="303"/>
      <c r="P285" s="301"/>
      <c r="Q285" s="301"/>
      <c r="R285" s="301"/>
      <c r="S285" s="301"/>
      <c r="T285" s="301"/>
      <c r="U285" s="301"/>
      <c r="V285" s="303"/>
      <c r="W285" s="303"/>
      <c r="X285" s="303"/>
      <c r="Y285" s="301"/>
      <c r="Z285" s="303"/>
      <c r="AA285" s="303"/>
      <c r="AB285" s="303"/>
      <c r="AC285" s="303"/>
      <c r="AD285" s="301"/>
      <c r="AE285" s="304"/>
      <c r="AF285" s="301"/>
      <c r="AG285" s="301"/>
      <c r="AH285" s="301"/>
    </row>
    <row r="286" spans="1:34" ht="15.75" customHeight="1">
      <c r="A286" s="301"/>
      <c r="B286" s="301"/>
      <c r="C286" s="301"/>
      <c r="D286" s="301"/>
      <c r="E286" s="301"/>
      <c r="F286" s="301"/>
      <c r="G286" s="301"/>
      <c r="H286" s="301"/>
      <c r="I286" s="301"/>
      <c r="J286" s="301"/>
      <c r="K286" s="301"/>
      <c r="L286" s="302"/>
      <c r="M286" s="301"/>
      <c r="N286" s="303"/>
      <c r="O286" s="303"/>
      <c r="P286" s="301"/>
      <c r="Q286" s="301"/>
      <c r="R286" s="301"/>
      <c r="S286" s="301"/>
      <c r="T286" s="301"/>
      <c r="U286" s="301"/>
      <c r="V286" s="303"/>
      <c r="W286" s="303"/>
      <c r="X286" s="303"/>
      <c r="Y286" s="301"/>
      <c r="Z286" s="303"/>
      <c r="AA286" s="303"/>
      <c r="AB286" s="303"/>
      <c r="AC286" s="303"/>
      <c r="AD286" s="301"/>
      <c r="AE286" s="304"/>
      <c r="AF286" s="301"/>
      <c r="AG286" s="301"/>
      <c r="AH286" s="301"/>
    </row>
    <row r="287" spans="1:34" ht="15.75" customHeight="1">
      <c r="A287" s="301"/>
      <c r="B287" s="301"/>
      <c r="C287" s="301"/>
      <c r="D287" s="301"/>
      <c r="E287" s="301"/>
      <c r="F287" s="301"/>
      <c r="G287" s="301"/>
      <c r="H287" s="301"/>
      <c r="I287" s="301"/>
      <c r="J287" s="301"/>
      <c r="K287" s="301"/>
      <c r="L287" s="302"/>
      <c r="M287" s="301"/>
      <c r="N287" s="303"/>
      <c r="O287" s="303"/>
      <c r="P287" s="301"/>
      <c r="Q287" s="301"/>
      <c r="R287" s="301"/>
      <c r="S287" s="301"/>
      <c r="T287" s="301"/>
      <c r="U287" s="301"/>
      <c r="V287" s="303"/>
      <c r="W287" s="303"/>
      <c r="X287" s="303"/>
      <c r="Y287" s="301"/>
      <c r="Z287" s="303"/>
      <c r="AA287" s="303"/>
      <c r="AB287" s="303"/>
      <c r="AC287" s="303"/>
      <c r="AD287" s="301"/>
      <c r="AE287" s="304"/>
      <c r="AF287" s="301"/>
      <c r="AG287" s="301"/>
      <c r="AH287" s="301"/>
    </row>
    <row r="288" spans="1:34" ht="15.75" customHeight="1">
      <c r="A288" s="301"/>
      <c r="B288" s="301"/>
      <c r="C288" s="301"/>
      <c r="D288" s="301"/>
      <c r="E288" s="301"/>
      <c r="F288" s="301"/>
      <c r="G288" s="301"/>
      <c r="H288" s="301"/>
      <c r="I288" s="301"/>
      <c r="J288" s="301"/>
      <c r="K288" s="301"/>
      <c r="L288" s="302"/>
      <c r="M288" s="301"/>
      <c r="N288" s="303"/>
      <c r="O288" s="303"/>
      <c r="P288" s="301"/>
      <c r="Q288" s="301"/>
      <c r="R288" s="301"/>
      <c r="S288" s="301"/>
      <c r="T288" s="301"/>
      <c r="U288" s="301"/>
      <c r="V288" s="303"/>
      <c r="W288" s="303"/>
      <c r="X288" s="303"/>
      <c r="Y288" s="301"/>
      <c r="Z288" s="303"/>
      <c r="AA288" s="303"/>
      <c r="AB288" s="303"/>
      <c r="AC288" s="303"/>
      <c r="AD288" s="301"/>
      <c r="AE288" s="304"/>
      <c r="AF288" s="301"/>
      <c r="AG288" s="301"/>
      <c r="AH288" s="301"/>
    </row>
    <row r="289" spans="1:34" ht="15.75" customHeight="1">
      <c r="A289" s="301"/>
      <c r="B289" s="301"/>
      <c r="C289" s="301"/>
      <c r="D289" s="301"/>
      <c r="E289" s="301"/>
      <c r="F289" s="301"/>
      <c r="G289" s="301"/>
      <c r="H289" s="301"/>
      <c r="I289" s="301"/>
      <c r="J289" s="301"/>
      <c r="K289" s="301"/>
      <c r="L289" s="302"/>
      <c r="M289" s="301"/>
      <c r="N289" s="303"/>
      <c r="O289" s="303"/>
      <c r="P289" s="301"/>
      <c r="Q289" s="301"/>
      <c r="R289" s="301"/>
      <c r="S289" s="301"/>
      <c r="T289" s="301"/>
      <c r="U289" s="301"/>
      <c r="V289" s="303"/>
      <c r="W289" s="303"/>
      <c r="X289" s="303"/>
      <c r="Y289" s="301"/>
      <c r="Z289" s="303"/>
      <c r="AA289" s="303"/>
      <c r="AB289" s="303"/>
      <c r="AC289" s="303"/>
      <c r="AD289" s="301"/>
      <c r="AE289" s="304"/>
      <c r="AF289" s="301"/>
      <c r="AG289" s="301"/>
      <c r="AH289" s="301"/>
    </row>
    <row r="290" spans="1:34" ht="15.75" customHeight="1">
      <c r="A290" s="301"/>
      <c r="B290" s="301"/>
      <c r="C290" s="301"/>
      <c r="D290" s="301"/>
      <c r="E290" s="301"/>
      <c r="F290" s="301"/>
      <c r="G290" s="301"/>
      <c r="H290" s="301"/>
      <c r="I290" s="301"/>
      <c r="J290" s="301"/>
      <c r="K290" s="301"/>
      <c r="L290" s="302"/>
      <c r="M290" s="301"/>
      <c r="N290" s="303"/>
      <c r="O290" s="303"/>
      <c r="P290" s="301"/>
      <c r="Q290" s="301"/>
      <c r="R290" s="301"/>
      <c r="S290" s="301"/>
      <c r="T290" s="301"/>
      <c r="U290" s="301"/>
      <c r="V290" s="303"/>
      <c r="W290" s="303"/>
      <c r="X290" s="303"/>
      <c r="Y290" s="301"/>
      <c r="Z290" s="303"/>
      <c r="AA290" s="303"/>
      <c r="AB290" s="303"/>
      <c r="AC290" s="303"/>
      <c r="AD290" s="301"/>
      <c r="AE290" s="304"/>
      <c r="AF290" s="301"/>
      <c r="AG290" s="301"/>
      <c r="AH290" s="301"/>
    </row>
    <row r="291" spans="1:34" ht="15.75" customHeight="1">
      <c r="A291" s="301"/>
      <c r="B291" s="301"/>
      <c r="C291" s="301"/>
      <c r="D291" s="301"/>
      <c r="E291" s="301"/>
      <c r="F291" s="301"/>
      <c r="G291" s="301"/>
      <c r="H291" s="301"/>
      <c r="I291" s="301"/>
      <c r="J291" s="301"/>
      <c r="K291" s="301"/>
      <c r="L291" s="302"/>
      <c r="M291" s="301"/>
      <c r="N291" s="303"/>
      <c r="O291" s="303"/>
      <c r="P291" s="301"/>
      <c r="Q291" s="301"/>
      <c r="R291" s="301"/>
      <c r="S291" s="301"/>
      <c r="T291" s="301"/>
      <c r="U291" s="301"/>
      <c r="V291" s="303"/>
      <c r="W291" s="303"/>
      <c r="X291" s="303"/>
      <c r="Y291" s="301"/>
      <c r="Z291" s="303"/>
      <c r="AA291" s="303"/>
      <c r="AB291" s="303"/>
      <c r="AC291" s="303"/>
      <c r="AD291" s="301"/>
      <c r="AE291" s="304"/>
      <c r="AF291" s="301"/>
      <c r="AG291" s="301"/>
      <c r="AH291" s="301"/>
    </row>
    <row r="292" spans="1:34" ht="15.75" customHeight="1">
      <c r="A292" s="301"/>
      <c r="B292" s="301"/>
      <c r="C292" s="301"/>
      <c r="D292" s="301"/>
      <c r="E292" s="301"/>
      <c r="F292" s="301"/>
      <c r="G292" s="301"/>
      <c r="H292" s="301"/>
      <c r="I292" s="301"/>
      <c r="J292" s="301"/>
      <c r="K292" s="301"/>
      <c r="L292" s="302"/>
      <c r="M292" s="301"/>
      <c r="N292" s="303"/>
      <c r="O292" s="303"/>
      <c r="P292" s="301"/>
      <c r="Q292" s="301"/>
      <c r="R292" s="301"/>
      <c r="S292" s="301"/>
      <c r="T292" s="301"/>
      <c r="U292" s="301"/>
      <c r="V292" s="303"/>
      <c r="W292" s="303"/>
      <c r="X292" s="303"/>
      <c r="Y292" s="301"/>
      <c r="Z292" s="303"/>
      <c r="AA292" s="303"/>
      <c r="AB292" s="303"/>
      <c r="AC292" s="303"/>
      <c r="AD292" s="301"/>
      <c r="AE292" s="304"/>
      <c r="AF292" s="301"/>
      <c r="AG292" s="301"/>
      <c r="AH292" s="301"/>
    </row>
    <row r="293" spans="1:34" ht="15.75" customHeight="1">
      <c r="A293" s="301"/>
      <c r="B293" s="301"/>
      <c r="C293" s="301"/>
      <c r="D293" s="301"/>
      <c r="E293" s="301"/>
      <c r="F293" s="301"/>
      <c r="G293" s="301"/>
      <c r="H293" s="301"/>
      <c r="I293" s="301"/>
      <c r="J293" s="301"/>
      <c r="K293" s="301"/>
      <c r="L293" s="302"/>
      <c r="M293" s="301"/>
      <c r="N293" s="303"/>
      <c r="O293" s="303"/>
      <c r="P293" s="301"/>
      <c r="Q293" s="301"/>
      <c r="R293" s="301"/>
      <c r="S293" s="301"/>
      <c r="T293" s="301"/>
      <c r="U293" s="301"/>
      <c r="V293" s="303"/>
      <c r="W293" s="303"/>
      <c r="X293" s="303"/>
      <c r="Y293" s="301"/>
      <c r="Z293" s="303"/>
      <c r="AA293" s="303"/>
      <c r="AB293" s="303"/>
      <c r="AC293" s="303"/>
      <c r="AD293" s="301"/>
      <c r="AE293" s="304"/>
      <c r="AF293" s="301"/>
      <c r="AG293" s="301"/>
      <c r="AH293" s="301"/>
    </row>
    <row r="294" spans="1:34" ht="15.75" customHeight="1">
      <c r="A294" s="301"/>
      <c r="B294" s="301"/>
      <c r="C294" s="301"/>
      <c r="D294" s="301"/>
      <c r="E294" s="301"/>
      <c r="F294" s="301"/>
      <c r="G294" s="301"/>
      <c r="H294" s="301"/>
      <c r="I294" s="301"/>
      <c r="J294" s="301"/>
      <c r="K294" s="301"/>
      <c r="L294" s="302"/>
      <c r="M294" s="301"/>
      <c r="N294" s="303"/>
      <c r="O294" s="303"/>
      <c r="P294" s="301"/>
      <c r="Q294" s="301"/>
      <c r="R294" s="301"/>
      <c r="S294" s="301"/>
      <c r="T294" s="301"/>
      <c r="U294" s="301"/>
      <c r="V294" s="303"/>
      <c r="W294" s="303"/>
      <c r="X294" s="303"/>
      <c r="Y294" s="301"/>
      <c r="Z294" s="303"/>
      <c r="AA294" s="303"/>
      <c r="AB294" s="303"/>
      <c r="AC294" s="303"/>
      <c r="AD294" s="301"/>
      <c r="AE294" s="304"/>
      <c r="AF294" s="301"/>
      <c r="AG294" s="301"/>
      <c r="AH294" s="301"/>
    </row>
    <row r="295" spans="1:34" ht="15.75" customHeight="1">
      <c r="A295" s="301"/>
      <c r="B295" s="301"/>
      <c r="C295" s="301"/>
      <c r="D295" s="301"/>
      <c r="E295" s="301"/>
      <c r="F295" s="301"/>
      <c r="G295" s="301"/>
      <c r="H295" s="301"/>
      <c r="I295" s="301"/>
      <c r="J295" s="301"/>
      <c r="K295" s="301"/>
      <c r="L295" s="302"/>
      <c r="M295" s="301"/>
      <c r="N295" s="303"/>
      <c r="O295" s="303"/>
      <c r="P295" s="301"/>
      <c r="Q295" s="301"/>
      <c r="R295" s="301"/>
      <c r="S295" s="301"/>
      <c r="T295" s="301"/>
      <c r="U295" s="301"/>
      <c r="V295" s="303"/>
      <c r="W295" s="303"/>
      <c r="X295" s="303"/>
      <c r="Y295" s="301"/>
      <c r="Z295" s="303"/>
      <c r="AA295" s="303"/>
      <c r="AB295" s="303"/>
      <c r="AC295" s="303"/>
      <c r="AD295" s="301"/>
      <c r="AE295" s="304"/>
      <c r="AF295" s="301"/>
      <c r="AG295" s="301"/>
      <c r="AH295" s="301"/>
    </row>
    <row r="296" spans="1:34" ht="15.75" customHeight="1">
      <c r="A296" s="301"/>
      <c r="B296" s="301"/>
      <c r="C296" s="301"/>
      <c r="D296" s="301"/>
      <c r="E296" s="301"/>
      <c r="F296" s="301"/>
      <c r="G296" s="301"/>
      <c r="H296" s="301"/>
      <c r="I296" s="301"/>
      <c r="J296" s="301"/>
      <c r="K296" s="301"/>
      <c r="L296" s="302"/>
      <c r="M296" s="301"/>
      <c r="N296" s="303"/>
      <c r="O296" s="303"/>
      <c r="P296" s="301"/>
      <c r="Q296" s="301"/>
      <c r="R296" s="301"/>
      <c r="S296" s="301"/>
      <c r="T296" s="301"/>
      <c r="U296" s="301"/>
      <c r="V296" s="303"/>
      <c r="W296" s="303"/>
      <c r="X296" s="303"/>
      <c r="Y296" s="301"/>
      <c r="Z296" s="303"/>
      <c r="AA296" s="303"/>
      <c r="AB296" s="303"/>
      <c r="AC296" s="303"/>
      <c r="AD296" s="301"/>
      <c r="AE296" s="304"/>
      <c r="AF296" s="301"/>
      <c r="AG296" s="301"/>
      <c r="AH296" s="301"/>
    </row>
    <row r="297" spans="1:34" ht="15.75" customHeight="1">
      <c r="A297" s="301"/>
      <c r="B297" s="301"/>
      <c r="C297" s="301"/>
      <c r="D297" s="301"/>
      <c r="E297" s="301"/>
      <c r="F297" s="301"/>
      <c r="G297" s="301"/>
      <c r="H297" s="301"/>
      <c r="I297" s="301"/>
      <c r="J297" s="301"/>
      <c r="K297" s="301"/>
      <c r="L297" s="302"/>
      <c r="M297" s="301"/>
      <c r="N297" s="303"/>
      <c r="O297" s="303"/>
      <c r="P297" s="301"/>
      <c r="Q297" s="301"/>
      <c r="R297" s="301"/>
      <c r="S297" s="301"/>
      <c r="T297" s="301"/>
      <c r="U297" s="301"/>
      <c r="V297" s="303"/>
      <c r="W297" s="303"/>
      <c r="X297" s="303"/>
      <c r="Y297" s="301"/>
      <c r="Z297" s="303"/>
      <c r="AA297" s="303"/>
      <c r="AB297" s="303"/>
      <c r="AC297" s="303"/>
      <c r="AD297" s="301"/>
      <c r="AE297" s="304"/>
      <c r="AF297" s="301"/>
      <c r="AG297" s="301"/>
      <c r="AH297" s="301"/>
    </row>
    <row r="298" spans="1:34" ht="15.75" customHeight="1">
      <c r="A298" s="301"/>
      <c r="B298" s="301"/>
      <c r="C298" s="301"/>
      <c r="D298" s="301"/>
      <c r="E298" s="301"/>
      <c r="F298" s="301"/>
      <c r="G298" s="301"/>
      <c r="H298" s="301"/>
      <c r="I298" s="301"/>
      <c r="J298" s="301"/>
      <c r="K298" s="301"/>
      <c r="L298" s="302"/>
      <c r="M298" s="301"/>
      <c r="N298" s="303"/>
      <c r="O298" s="303"/>
      <c r="P298" s="301"/>
      <c r="Q298" s="301"/>
      <c r="R298" s="301"/>
      <c r="S298" s="301"/>
      <c r="T298" s="301"/>
      <c r="U298" s="301"/>
      <c r="V298" s="303"/>
      <c r="W298" s="303"/>
      <c r="X298" s="303"/>
      <c r="Y298" s="301"/>
      <c r="Z298" s="303"/>
      <c r="AA298" s="303"/>
      <c r="AB298" s="303"/>
      <c r="AC298" s="303"/>
      <c r="AD298" s="301"/>
      <c r="AE298" s="304"/>
      <c r="AF298" s="301"/>
      <c r="AG298" s="301"/>
      <c r="AH298" s="301"/>
    </row>
    <row r="299" spans="1:34" ht="15.75" customHeight="1">
      <c r="A299" s="301"/>
      <c r="B299" s="301"/>
      <c r="C299" s="301"/>
      <c r="D299" s="301"/>
      <c r="E299" s="301"/>
      <c r="F299" s="301"/>
      <c r="G299" s="301"/>
      <c r="H299" s="301"/>
      <c r="I299" s="301"/>
      <c r="J299" s="301"/>
      <c r="K299" s="301"/>
      <c r="L299" s="302"/>
      <c r="M299" s="301"/>
      <c r="N299" s="303"/>
      <c r="O299" s="303"/>
      <c r="P299" s="301"/>
      <c r="Q299" s="301"/>
      <c r="R299" s="301"/>
      <c r="S299" s="301"/>
      <c r="T299" s="301"/>
      <c r="U299" s="301"/>
      <c r="V299" s="303"/>
      <c r="W299" s="303"/>
      <c r="X299" s="303"/>
      <c r="Y299" s="301"/>
      <c r="Z299" s="303"/>
      <c r="AA299" s="303"/>
      <c r="AB299" s="303"/>
      <c r="AC299" s="303"/>
      <c r="AD299" s="301"/>
      <c r="AE299" s="304"/>
      <c r="AF299" s="301"/>
      <c r="AG299" s="301"/>
      <c r="AH299" s="301"/>
    </row>
    <row r="300" spans="1:34" ht="15.75" customHeight="1">
      <c r="A300" s="301"/>
      <c r="B300" s="301"/>
      <c r="C300" s="301"/>
      <c r="D300" s="301"/>
      <c r="E300" s="301"/>
      <c r="F300" s="301"/>
      <c r="G300" s="301"/>
      <c r="H300" s="301"/>
      <c r="I300" s="301"/>
      <c r="J300" s="301"/>
      <c r="K300" s="301"/>
      <c r="L300" s="302"/>
      <c r="M300" s="301"/>
      <c r="N300" s="303"/>
      <c r="O300" s="303"/>
      <c r="P300" s="301"/>
      <c r="Q300" s="301"/>
      <c r="R300" s="301"/>
      <c r="S300" s="301"/>
      <c r="T300" s="301"/>
      <c r="U300" s="301"/>
      <c r="V300" s="303"/>
      <c r="W300" s="303"/>
      <c r="X300" s="303"/>
      <c r="Y300" s="301"/>
      <c r="Z300" s="303"/>
      <c r="AA300" s="303"/>
      <c r="AB300" s="303"/>
      <c r="AC300" s="303"/>
      <c r="AD300" s="301"/>
      <c r="AE300" s="304"/>
      <c r="AF300" s="301"/>
      <c r="AG300" s="301"/>
      <c r="AH300" s="301"/>
    </row>
    <row r="301" spans="1:34" ht="15.75" customHeight="1">
      <c r="A301" s="301"/>
      <c r="B301" s="301"/>
      <c r="C301" s="301"/>
      <c r="D301" s="301"/>
      <c r="E301" s="301"/>
      <c r="F301" s="301"/>
      <c r="G301" s="301"/>
      <c r="H301" s="301"/>
      <c r="I301" s="301"/>
      <c r="J301" s="301"/>
      <c r="K301" s="301"/>
      <c r="L301" s="302"/>
      <c r="M301" s="301"/>
      <c r="N301" s="303"/>
      <c r="O301" s="303"/>
      <c r="P301" s="301"/>
      <c r="Q301" s="301"/>
      <c r="R301" s="301"/>
      <c r="S301" s="301"/>
      <c r="T301" s="301"/>
      <c r="U301" s="301"/>
      <c r="V301" s="303"/>
      <c r="W301" s="303"/>
      <c r="X301" s="303"/>
      <c r="Y301" s="301"/>
      <c r="Z301" s="303"/>
      <c r="AA301" s="303"/>
      <c r="AB301" s="303"/>
      <c r="AC301" s="303"/>
      <c r="AD301" s="301"/>
      <c r="AE301" s="304"/>
      <c r="AF301" s="301"/>
      <c r="AG301" s="301"/>
      <c r="AH301" s="301"/>
    </row>
    <row r="302" spans="1:34" ht="15.75" customHeight="1">
      <c r="A302" s="301"/>
      <c r="B302" s="301"/>
      <c r="C302" s="301"/>
      <c r="D302" s="301"/>
      <c r="E302" s="301"/>
      <c r="F302" s="301"/>
      <c r="G302" s="301"/>
      <c r="H302" s="301"/>
      <c r="I302" s="301"/>
      <c r="J302" s="301"/>
      <c r="K302" s="301"/>
      <c r="L302" s="302"/>
      <c r="M302" s="301"/>
      <c r="N302" s="303"/>
      <c r="O302" s="303"/>
      <c r="P302" s="301"/>
      <c r="Q302" s="301"/>
      <c r="R302" s="301"/>
      <c r="S302" s="301"/>
      <c r="T302" s="301"/>
      <c r="U302" s="301"/>
      <c r="V302" s="303"/>
      <c r="W302" s="303"/>
      <c r="X302" s="303"/>
      <c r="Y302" s="301"/>
      <c r="Z302" s="303"/>
      <c r="AA302" s="303"/>
      <c r="AB302" s="303"/>
      <c r="AC302" s="303"/>
      <c r="AD302" s="301"/>
      <c r="AE302" s="304"/>
      <c r="AF302" s="301"/>
      <c r="AG302" s="301"/>
      <c r="AH302" s="301"/>
    </row>
    <row r="303" spans="1:34" ht="15.75" customHeight="1">
      <c r="A303" s="301"/>
      <c r="B303" s="301"/>
      <c r="C303" s="301"/>
      <c r="D303" s="301"/>
      <c r="E303" s="301"/>
      <c r="F303" s="301"/>
      <c r="G303" s="301"/>
      <c r="H303" s="301"/>
      <c r="I303" s="301"/>
      <c r="J303" s="301"/>
      <c r="K303" s="301"/>
      <c r="L303" s="302"/>
      <c r="M303" s="301"/>
      <c r="N303" s="303"/>
      <c r="O303" s="303"/>
      <c r="P303" s="301"/>
      <c r="Q303" s="301"/>
      <c r="R303" s="301"/>
      <c r="S303" s="301"/>
      <c r="T303" s="301"/>
      <c r="U303" s="301"/>
      <c r="V303" s="303"/>
      <c r="W303" s="303"/>
      <c r="X303" s="303"/>
      <c r="Y303" s="301"/>
      <c r="Z303" s="303"/>
      <c r="AA303" s="303"/>
      <c r="AB303" s="303"/>
      <c r="AC303" s="303"/>
      <c r="AD303" s="301"/>
      <c r="AE303" s="304"/>
      <c r="AF303" s="301"/>
      <c r="AG303" s="301"/>
      <c r="AH303" s="301"/>
    </row>
    <row r="304" spans="1:34" ht="15.75" customHeight="1">
      <c r="A304" s="301"/>
      <c r="B304" s="301"/>
      <c r="C304" s="301"/>
      <c r="D304" s="301"/>
      <c r="E304" s="301"/>
      <c r="F304" s="301"/>
      <c r="G304" s="301"/>
      <c r="H304" s="301"/>
      <c r="I304" s="301"/>
      <c r="J304" s="301"/>
      <c r="K304" s="301"/>
      <c r="L304" s="302"/>
      <c r="M304" s="301"/>
      <c r="N304" s="303"/>
      <c r="O304" s="303"/>
      <c r="P304" s="301"/>
      <c r="Q304" s="301"/>
      <c r="R304" s="301"/>
      <c r="S304" s="301"/>
      <c r="T304" s="301"/>
      <c r="U304" s="301"/>
      <c r="V304" s="303"/>
      <c r="W304" s="303"/>
      <c r="X304" s="303"/>
      <c r="Y304" s="301"/>
      <c r="Z304" s="303"/>
      <c r="AA304" s="303"/>
      <c r="AB304" s="303"/>
      <c r="AC304" s="303"/>
      <c r="AD304" s="301"/>
      <c r="AE304" s="304"/>
      <c r="AF304" s="301"/>
      <c r="AG304" s="301"/>
      <c r="AH304" s="301"/>
    </row>
    <row r="305" spans="1:34" ht="15.75" customHeight="1">
      <c r="A305" s="301"/>
      <c r="B305" s="301"/>
      <c r="C305" s="301"/>
      <c r="D305" s="301"/>
      <c r="E305" s="301"/>
      <c r="F305" s="301"/>
      <c r="G305" s="301"/>
      <c r="H305" s="301"/>
      <c r="I305" s="301"/>
      <c r="J305" s="301"/>
      <c r="K305" s="301"/>
      <c r="L305" s="302"/>
      <c r="M305" s="301"/>
      <c r="N305" s="303"/>
      <c r="O305" s="303"/>
      <c r="P305" s="301"/>
      <c r="Q305" s="301"/>
      <c r="R305" s="301"/>
      <c r="S305" s="301"/>
      <c r="T305" s="301"/>
      <c r="U305" s="301"/>
      <c r="V305" s="303"/>
      <c r="W305" s="303"/>
      <c r="X305" s="303"/>
      <c r="Y305" s="301"/>
      <c r="Z305" s="303"/>
      <c r="AA305" s="303"/>
      <c r="AB305" s="303"/>
      <c r="AC305" s="303"/>
      <c r="AD305" s="301"/>
      <c r="AE305" s="304"/>
      <c r="AF305" s="301"/>
      <c r="AG305" s="301"/>
      <c r="AH305" s="301"/>
    </row>
    <row r="306" spans="1:34" ht="15.75" customHeight="1">
      <c r="A306" s="301"/>
      <c r="B306" s="301"/>
      <c r="C306" s="301"/>
      <c r="D306" s="301"/>
      <c r="E306" s="301"/>
      <c r="F306" s="301"/>
      <c r="G306" s="301"/>
      <c r="H306" s="301"/>
      <c r="I306" s="301"/>
      <c r="J306" s="301"/>
      <c r="K306" s="301"/>
      <c r="L306" s="302"/>
      <c r="M306" s="301"/>
      <c r="N306" s="303"/>
      <c r="O306" s="303"/>
      <c r="P306" s="301"/>
      <c r="Q306" s="301"/>
      <c r="R306" s="301"/>
      <c r="S306" s="301"/>
      <c r="T306" s="301"/>
      <c r="U306" s="301"/>
      <c r="V306" s="303"/>
      <c r="W306" s="303"/>
      <c r="X306" s="303"/>
      <c r="Y306" s="301"/>
      <c r="Z306" s="303"/>
      <c r="AA306" s="303"/>
      <c r="AB306" s="303"/>
      <c r="AC306" s="303"/>
      <c r="AD306" s="301"/>
      <c r="AE306" s="304"/>
      <c r="AF306" s="301"/>
      <c r="AG306" s="301"/>
      <c r="AH306" s="301"/>
    </row>
    <row r="307" spans="1:34" ht="15.75" customHeight="1">
      <c r="A307" s="301"/>
      <c r="B307" s="301"/>
      <c r="C307" s="301"/>
      <c r="D307" s="301"/>
      <c r="E307" s="301"/>
      <c r="F307" s="301"/>
      <c r="G307" s="301"/>
      <c r="H307" s="301"/>
      <c r="I307" s="301"/>
      <c r="J307" s="301"/>
      <c r="K307" s="301"/>
      <c r="L307" s="302"/>
      <c r="M307" s="301"/>
      <c r="N307" s="303"/>
      <c r="O307" s="303"/>
      <c r="P307" s="301"/>
      <c r="Q307" s="301"/>
      <c r="R307" s="301"/>
      <c r="S307" s="301"/>
      <c r="T307" s="301"/>
      <c r="U307" s="301"/>
      <c r="V307" s="303"/>
      <c r="W307" s="303"/>
      <c r="X307" s="303"/>
      <c r="Y307" s="301"/>
      <c r="Z307" s="303"/>
      <c r="AA307" s="303"/>
      <c r="AB307" s="303"/>
      <c r="AC307" s="303"/>
      <c r="AD307" s="301"/>
      <c r="AE307" s="304"/>
      <c r="AF307" s="301"/>
      <c r="AG307" s="301"/>
      <c r="AH307" s="301"/>
    </row>
    <row r="308" spans="1:34" ht="15.75" customHeight="1">
      <c r="A308" s="301"/>
      <c r="B308" s="301"/>
      <c r="C308" s="301"/>
      <c r="D308" s="301"/>
      <c r="E308" s="301"/>
      <c r="F308" s="301"/>
      <c r="G308" s="301"/>
      <c r="H308" s="301"/>
      <c r="I308" s="301"/>
      <c r="J308" s="301"/>
      <c r="K308" s="301"/>
      <c r="L308" s="302"/>
      <c r="M308" s="301"/>
      <c r="N308" s="303"/>
      <c r="O308" s="303"/>
      <c r="P308" s="301"/>
      <c r="Q308" s="301"/>
      <c r="R308" s="301"/>
      <c r="S308" s="301"/>
      <c r="T308" s="301"/>
      <c r="U308" s="301"/>
      <c r="V308" s="303"/>
      <c r="W308" s="303"/>
      <c r="X308" s="303"/>
      <c r="Y308" s="301"/>
      <c r="Z308" s="303"/>
      <c r="AA308" s="303"/>
      <c r="AB308" s="303"/>
      <c r="AC308" s="303"/>
      <c r="AD308" s="301"/>
      <c r="AE308" s="304"/>
      <c r="AF308" s="301"/>
      <c r="AG308" s="301"/>
      <c r="AH308" s="301"/>
    </row>
    <row r="309" spans="1:34" ht="15.75" customHeight="1">
      <c r="A309" s="301"/>
      <c r="B309" s="301"/>
      <c r="C309" s="301"/>
      <c r="D309" s="301"/>
      <c r="E309" s="301"/>
      <c r="F309" s="301"/>
      <c r="G309" s="301"/>
      <c r="H309" s="301"/>
      <c r="I309" s="301"/>
      <c r="J309" s="301"/>
      <c r="K309" s="301"/>
      <c r="L309" s="302"/>
      <c r="M309" s="301"/>
      <c r="N309" s="303"/>
      <c r="O309" s="303"/>
      <c r="P309" s="301"/>
      <c r="Q309" s="301"/>
      <c r="R309" s="301"/>
      <c r="S309" s="301"/>
      <c r="T309" s="301"/>
      <c r="U309" s="301"/>
      <c r="V309" s="303"/>
      <c r="W309" s="303"/>
      <c r="X309" s="303"/>
      <c r="Y309" s="301"/>
      <c r="Z309" s="303"/>
      <c r="AA309" s="303"/>
      <c r="AB309" s="303"/>
      <c r="AC309" s="303"/>
      <c r="AD309" s="301"/>
      <c r="AE309" s="304"/>
      <c r="AF309" s="301"/>
      <c r="AG309" s="301"/>
      <c r="AH309" s="301"/>
    </row>
    <row r="310" spans="1:34" ht="15.75" customHeight="1">
      <c r="A310" s="301"/>
      <c r="B310" s="301"/>
      <c r="C310" s="301"/>
      <c r="D310" s="301"/>
      <c r="E310" s="301"/>
      <c r="F310" s="301"/>
      <c r="G310" s="301"/>
      <c r="H310" s="301"/>
      <c r="I310" s="301"/>
      <c r="J310" s="301"/>
      <c r="K310" s="301"/>
      <c r="L310" s="302"/>
      <c r="M310" s="301"/>
      <c r="N310" s="303"/>
      <c r="O310" s="303"/>
      <c r="P310" s="301"/>
      <c r="Q310" s="301"/>
      <c r="R310" s="301"/>
      <c r="S310" s="301"/>
      <c r="T310" s="301"/>
      <c r="U310" s="301"/>
      <c r="V310" s="303"/>
      <c r="W310" s="303"/>
      <c r="X310" s="303"/>
      <c r="Y310" s="301"/>
      <c r="Z310" s="303"/>
      <c r="AA310" s="303"/>
      <c r="AB310" s="303"/>
      <c r="AC310" s="303"/>
      <c r="AD310" s="301"/>
      <c r="AE310" s="304"/>
      <c r="AF310" s="301"/>
      <c r="AG310" s="301"/>
      <c r="AH310" s="301"/>
    </row>
    <row r="311" spans="1:34" ht="15.75" customHeight="1">
      <c r="A311" s="301"/>
      <c r="B311" s="301"/>
      <c r="C311" s="301"/>
      <c r="D311" s="301"/>
      <c r="E311" s="301"/>
      <c r="F311" s="301"/>
      <c r="G311" s="301"/>
      <c r="H311" s="301"/>
      <c r="I311" s="301"/>
      <c r="J311" s="301"/>
      <c r="K311" s="301"/>
      <c r="L311" s="302"/>
      <c r="M311" s="301"/>
      <c r="N311" s="303"/>
      <c r="O311" s="303"/>
      <c r="P311" s="301"/>
      <c r="Q311" s="301"/>
      <c r="R311" s="301"/>
      <c r="S311" s="301"/>
      <c r="T311" s="301"/>
      <c r="U311" s="301"/>
      <c r="V311" s="303"/>
      <c r="W311" s="303"/>
      <c r="X311" s="303"/>
      <c r="Y311" s="301"/>
      <c r="Z311" s="303"/>
      <c r="AA311" s="303"/>
      <c r="AB311" s="303"/>
      <c r="AC311" s="303"/>
      <c r="AD311" s="301"/>
      <c r="AE311" s="304"/>
      <c r="AF311" s="301"/>
      <c r="AG311" s="301"/>
      <c r="AH311" s="301"/>
    </row>
    <row r="312" spans="1:34" ht="15.75" customHeight="1">
      <c r="A312" s="301"/>
      <c r="B312" s="301"/>
      <c r="C312" s="301"/>
      <c r="D312" s="301"/>
      <c r="E312" s="301"/>
      <c r="F312" s="301"/>
      <c r="G312" s="301"/>
      <c r="H312" s="301"/>
      <c r="I312" s="301"/>
      <c r="J312" s="301"/>
      <c r="K312" s="301"/>
      <c r="L312" s="302"/>
      <c r="M312" s="301"/>
      <c r="N312" s="303"/>
      <c r="O312" s="303"/>
      <c r="P312" s="301"/>
      <c r="Q312" s="301"/>
      <c r="R312" s="301"/>
      <c r="S312" s="301"/>
      <c r="T312" s="301"/>
      <c r="U312" s="301"/>
      <c r="V312" s="303"/>
      <c r="W312" s="303"/>
      <c r="X312" s="303"/>
      <c r="Y312" s="301"/>
      <c r="Z312" s="303"/>
      <c r="AA312" s="303"/>
      <c r="AB312" s="303"/>
      <c r="AC312" s="303"/>
      <c r="AD312" s="301"/>
      <c r="AE312" s="304"/>
      <c r="AF312" s="301"/>
      <c r="AG312" s="301"/>
      <c r="AH312" s="301"/>
    </row>
    <row r="313" spans="1:34" ht="15.75" customHeight="1">
      <c r="A313" s="301"/>
      <c r="B313" s="301"/>
      <c r="C313" s="301"/>
      <c r="D313" s="301"/>
      <c r="E313" s="301"/>
      <c r="F313" s="301"/>
      <c r="G313" s="301"/>
      <c r="H313" s="301"/>
      <c r="I313" s="301"/>
      <c r="J313" s="301"/>
      <c r="K313" s="301"/>
      <c r="L313" s="302"/>
      <c r="M313" s="301"/>
      <c r="N313" s="303"/>
      <c r="O313" s="303"/>
      <c r="P313" s="301"/>
      <c r="Q313" s="301"/>
      <c r="R313" s="301"/>
      <c r="S313" s="301"/>
      <c r="T313" s="301"/>
      <c r="U313" s="301"/>
      <c r="V313" s="303"/>
      <c r="W313" s="303"/>
      <c r="X313" s="303"/>
      <c r="Y313" s="301"/>
      <c r="Z313" s="303"/>
      <c r="AA313" s="303"/>
      <c r="AB313" s="303"/>
      <c r="AC313" s="303"/>
      <c r="AD313" s="301"/>
      <c r="AE313" s="304"/>
      <c r="AF313" s="301"/>
      <c r="AG313" s="301"/>
      <c r="AH313" s="301"/>
    </row>
    <row r="314" spans="1:34" ht="15.75" customHeight="1">
      <c r="A314" s="301"/>
      <c r="B314" s="301"/>
      <c r="C314" s="301"/>
      <c r="D314" s="301"/>
      <c r="E314" s="301"/>
      <c r="F314" s="301"/>
      <c r="G314" s="301"/>
      <c r="H314" s="301"/>
      <c r="I314" s="301"/>
      <c r="J314" s="301"/>
      <c r="K314" s="301"/>
      <c r="L314" s="302"/>
      <c r="M314" s="301"/>
      <c r="N314" s="303"/>
      <c r="O314" s="303"/>
      <c r="P314" s="301"/>
      <c r="Q314" s="301"/>
      <c r="R314" s="301"/>
      <c r="S314" s="301"/>
      <c r="T314" s="301"/>
      <c r="U314" s="301"/>
      <c r="V314" s="303"/>
      <c r="W314" s="303"/>
      <c r="X314" s="303"/>
      <c r="Y314" s="301"/>
      <c r="Z314" s="303"/>
      <c r="AA314" s="303"/>
      <c r="AB314" s="303"/>
      <c r="AC314" s="303"/>
      <c r="AD314" s="301"/>
      <c r="AE314" s="304"/>
      <c r="AF314" s="301"/>
      <c r="AG314" s="301"/>
      <c r="AH314" s="301"/>
    </row>
    <row r="315" spans="1:34" ht="15.75" customHeight="1">
      <c r="A315" s="301"/>
      <c r="B315" s="301"/>
      <c r="C315" s="301"/>
      <c r="D315" s="301"/>
      <c r="E315" s="301"/>
      <c r="F315" s="301"/>
      <c r="G315" s="301"/>
      <c r="H315" s="301"/>
      <c r="I315" s="301"/>
      <c r="J315" s="301"/>
      <c r="K315" s="301"/>
      <c r="L315" s="302"/>
      <c r="M315" s="301"/>
      <c r="N315" s="303"/>
      <c r="O315" s="303"/>
      <c r="P315" s="301"/>
      <c r="Q315" s="301"/>
      <c r="R315" s="301"/>
      <c r="S315" s="301"/>
      <c r="T315" s="301"/>
      <c r="U315" s="301"/>
      <c r="V315" s="303"/>
      <c r="W315" s="303"/>
      <c r="X315" s="303"/>
      <c r="Y315" s="301"/>
      <c r="Z315" s="303"/>
      <c r="AA315" s="303"/>
      <c r="AB315" s="303"/>
      <c r="AC315" s="303"/>
      <c r="AD315" s="301"/>
      <c r="AE315" s="304"/>
      <c r="AF315" s="301"/>
      <c r="AG315" s="301"/>
      <c r="AH315" s="301"/>
    </row>
    <row r="316" spans="1:34" ht="15.75" customHeight="1">
      <c r="A316" s="301"/>
      <c r="B316" s="301"/>
      <c r="C316" s="301"/>
      <c r="D316" s="301"/>
      <c r="E316" s="301"/>
      <c r="F316" s="301"/>
      <c r="G316" s="301"/>
      <c r="H316" s="301"/>
      <c r="I316" s="301"/>
      <c r="J316" s="301"/>
      <c r="K316" s="301"/>
      <c r="L316" s="302"/>
      <c r="M316" s="301"/>
      <c r="N316" s="303"/>
      <c r="O316" s="303"/>
      <c r="P316" s="301"/>
      <c r="Q316" s="301"/>
      <c r="R316" s="301"/>
      <c r="S316" s="301"/>
      <c r="T316" s="301"/>
      <c r="U316" s="301"/>
      <c r="V316" s="303"/>
      <c r="W316" s="303"/>
      <c r="X316" s="303"/>
      <c r="Y316" s="301"/>
      <c r="Z316" s="303"/>
      <c r="AA316" s="303"/>
      <c r="AB316" s="303"/>
      <c r="AC316" s="303"/>
      <c r="AD316" s="301"/>
      <c r="AE316" s="304"/>
      <c r="AF316" s="301"/>
      <c r="AG316" s="301"/>
      <c r="AH316" s="301"/>
    </row>
    <row r="317" spans="1:34" ht="15.75" customHeight="1">
      <c r="A317" s="301"/>
      <c r="B317" s="301"/>
      <c r="C317" s="301"/>
      <c r="D317" s="301"/>
      <c r="E317" s="301"/>
      <c r="F317" s="301"/>
      <c r="G317" s="301"/>
      <c r="H317" s="301"/>
      <c r="I317" s="301"/>
      <c r="J317" s="301"/>
      <c r="K317" s="301"/>
      <c r="L317" s="302"/>
      <c r="M317" s="301"/>
      <c r="N317" s="303"/>
      <c r="O317" s="303"/>
      <c r="P317" s="301"/>
      <c r="Q317" s="301"/>
      <c r="R317" s="301"/>
      <c r="S317" s="301"/>
      <c r="T317" s="301"/>
      <c r="U317" s="301"/>
      <c r="V317" s="303"/>
      <c r="W317" s="303"/>
      <c r="X317" s="303"/>
      <c r="Y317" s="301"/>
      <c r="Z317" s="303"/>
      <c r="AA317" s="303"/>
      <c r="AB317" s="303"/>
      <c r="AC317" s="303"/>
      <c r="AD317" s="301"/>
      <c r="AE317" s="304"/>
      <c r="AF317" s="301"/>
      <c r="AG317" s="301"/>
      <c r="AH317" s="301"/>
    </row>
    <row r="318" spans="1:34" ht="15.75" customHeight="1">
      <c r="A318" s="301"/>
      <c r="B318" s="301"/>
      <c r="C318" s="301"/>
      <c r="D318" s="301"/>
      <c r="E318" s="301"/>
      <c r="F318" s="301"/>
      <c r="G318" s="301"/>
      <c r="H318" s="301"/>
      <c r="I318" s="301"/>
      <c r="J318" s="301"/>
      <c r="K318" s="301"/>
      <c r="L318" s="302"/>
      <c r="M318" s="301"/>
      <c r="N318" s="303"/>
      <c r="O318" s="303"/>
      <c r="P318" s="301"/>
      <c r="Q318" s="301"/>
      <c r="R318" s="301"/>
      <c r="S318" s="301"/>
      <c r="T318" s="301"/>
      <c r="U318" s="301"/>
      <c r="V318" s="303"/>
      <c r="W318" s="303"/>
      <c r="X318" s="303"/>
      <c r="Y318" s="301"/>
      <c r="Z318" s="303"/>
      <c r="AA318" s="303"/>
      <c r="AB318" s="303"/>
      <c r="AC318" s="303"/>
      <c r="AD318" s="301"/>
      <c r="AE318" s="304"/>
      <c r="AF318" s="301"/>
      <c r="AG318" s="301"/>
      <c r="AH318" s="301"/>
    </row>
    <row r="319" spans="1:34" ht="15.75" customHeight="1">
      <c r="A319" s="301"/>
      <c r="B319" s="301"/>
      <c r="C319" s="301"/>
      <c r="D319" s="301"/>
      <c r="E319" s="301"/>
      <c r="F319" s="301"/>
      <c r="G319" s="301"/>
      <c r="H319" s="301"/>
      <c r="I319" s="301"/>
      <c r="J319" s="301"/>
      <c r="K319" s="301"/>
      <c r="L319" s="302"/>
      <c r="M319" s="301"/>
      <c r="N319" s="303"/>
      <c r="O319" s="303"/>
      <c r="P319" s="301"/>
      <c r="Q319" s="301"/>
      <c r="R319" s="301"/>
      <c r="S319" s="301"/>
      <c r="T319" s="301"/>
      <c r="U319" s="301"/>
      <c r="V319" s="303"/>
      <c r="W319" s="303"/>
      <c r="X319" s="303"/>
      <c r="Y319" s="301"/>
      <c r="Z319" s="303"/>
      <c r="AA319" s="303"/>
      <c r="AB319" s="303"/>
      <c r="AC319" s="303"/>
      <c r="AD319" s="301"/>
      <c r="AE319" s="304"/>
      <c r="AF319" s="301"/>
      <c r="AG319" s="301"/>
      <c r="AH319" s="301"/>
    </row>
    <row r="320" spans="1:34" ht="15.75" customHeight="1">
      <c r="A320" s="301"/>
      <c r="B320" s="301"/>
      <c r="C320" s="301"/>
      <c r="D320" s="301"/>
      <c r="E320" s="301"/>
      <c r="F320" s="301"/>
      <c r="G320" s="301"/>
      <c r="H320" s="301"/>
      <c r="I320" s="301"/>
      <c r="J320" s="301"/>
      <c r="K320" s="301"/>
      <c r="L320" s="302"/>
      <c r="M320" s="301"/>
      <c r="N320" s="303"/>
      <c r="O320" s="303"/>
      <c r="P320" s="301"/>
      <c r="Q320" s="301"/>
      <c r="R320" s="301"/>
      <c r="S320" s="301"/>
      <c r="T320" s="301"/>
      <c r="U320" s="301"/>
      <c r="V320" s="303"/>
      <c r="W320" s="303"/>
      <c r="X320" s="303"/>
      <c r="Y320" s="301"/>
      <c r="Z320" s="303"/>
      <c r="AA320" s="303"/>
      <c r="AB320" s="303"/>
      <c r="AC320" s="303"/>
      <c r="AD320" s="301"/>
      <c r="AE320" s="304"/>
      <c r="AF320" s="301"/>
      <c r="AG320" s="301"/>
      <c r="AH320" s="301"/>
    </row>
    <row r="321" spans="1:34" ht="15.75" customHeight="1">
      <c r="A321" s="301"/>
      <c r="B321" s="301"/>
      <c r="C321" s="301"/>
      <c r="D321" s="301"/>
      <c r="E321" s="301"/>
      <c r="F321" s="301"/>
      <c r="G321" s="301"/>
      <c r="H321" s="301"/>
      <c r="I321" s="301"/>
      <c r="J321" s="301"/>
      <c r="K321" s="301"/>
      <c r="L321" s="302"/>
      <c r="M321" s="301"/>
      <c r="N321" s="303"/>
      <c r="O321" s="303"/>
      <c r="P321" s="301"/>
      <c r="Q321" s="301"/>
      <c r="R321" s="301"/>
      <c r="S321" s="301"/>
      <c r="T321" s="301"/>
      <c r="U321" s="301"/>
      <c r="V321" s="303"/>
      <c r="W321" s="303"/>
      <c r="X321" s="303"/>
      <c r="Y321" s="301"/>
      <c r="Z321" s="303"/>
      <c r="AA321" s="303"/>
      <c r="AB321" s="303"/>
      <c r="AC321" s="303"/>
      <c r="AD321" s="301"/>
      <c r="AE321" s="304"/>
      <c r="AF321" s="301"/>
      <c r="AG321" s="301"/>
      <c r="AH321" s="301"/>
    </row>
    <row r="322" spans="1:34" ht="15.75" customHeight="1">
      <c r="A322" s="301"/>
      <c r="B322" s="301"/>
      <c r="C322" s="301"/>
      <c r="D322" s="301"/>
      <c r="E322" s="301"/>
      <c r="F322" s="301"/>
      <c r="G322" s="301"/>
      <c r="H322" s="301"/>
      <c r="I322" s="301"/>
      <c r="J322" s="301"/>
      <c r="K322" s="301"/>
      <c r="L322" s="302"/>
      <c r="M322" s="301"/>
      <c r="N322" s="303"/>
      <c r="O322" s="303"/>
      <c r="P322" s="301"/>
      <c r="Q322" s="301"/>
      <c r="R322" s="301"/>
      <c r="S322" s="301"/>
      <c r="T322" s="301"/>
      <c r="U322" s="301"/>
      <c r="V322" s="303"/>
      <c r="W322" s="303"/>
      <c r="X322" s="303"/>
      <c r="Y322" s="301"/>
      <c r="Z322" s="303"/>
      <c r="AA322" s="303"/>
      <c r="AB322" s="303"/>
      <c r="AC322" s="303"/>
      <c r="AD322" s="301"/>
      <c r="AE322" s="304"/>
      <c r="AF322" s="301"/>
      <c r="AG322" s="301"/>
      <c r="AH322" s="301"/>
    </row>
    <row r="323" spans="1:34" ht="15.75" customHeight="1">
      <c r="A323" s="301"/>
      <c r="B323" s="301"/>
      <c r="C323" s="301"/>
      <c r="D323" s="301"/>
      <c r="E323" s="301"/>
      <c r="F323" s="301"/>
      <c r="G323" s="301"/>
      <c r="H323" s="301"/>
      <c r="I323" s="301"/>
      <c r="J323" s="301"/>
      <c r="K323" s="301"/>
      <c r="L323" s="302"/>
      <c r="M323" s="301"/>
      <c r="N323" s="303"/>
      <c r="O323" s="303"/>
      <c r="P323" s="301"/>
      <c r="Q323" s="301"/>
      <c r="R323" s="301"/>
      <c r="S323" s="301"/>
      <c r="T323" s="301"/>
      <c r="U323" s="301"/>
      <c r="V323" s="303"/>
      <c r="W323" s="303"/>
      <c r="X323" s="303"/>
      <c r="Y323" s="301"/>
      <c r="Z323" s="303"/>
      <c r="AA323" s="303"/>
      <c r="AB323" s="303"/>
      <c r="AC323" s="303"/>
      <c r="AD323" s="301"/>
      <c r="AE323" s="304"/>
      <c r="AF323" s="301"/>
      <c r="AG323" s="301"/>
      <c r="AH323" s="301"/>
    </row>
    <row r="324" spans="1:34" ht="15.75" customHeight="1">
      <c r="A324" s="301"/>
      <c r="B324" s="301"/>
      <c r="C324" s="301"/>
      <c r="D324" s="301"/>
      <c r="E324" s="301"/>
      <c r="F324" s="301"/>
      <c r="G324" s="301"/>
      <c r="H324" s="301"/>
      <c r="I324" s="301"/>
      <c r="J324" s="301"/>
      <c r="K324" s="301"/>
      <c r="L324" s="302"/>
      <c r="M324" s="301"/>
      <c r="N324" s="303"/>
      <c r="O324" s="303"/>
      <c r="P324" s="301"/>
      <c r="Q324" s="301"/>
      <c r="R324" s="301"/>
      <c r="S324" s="301"/>
      <c r="T324" s="301"/>
      <c r="U324" s="301"/>
      <c r="V324" s="303"/>
      <c r="W324" s="303"/>
      <c r="X324" s="303"/>
      <c r="Y324" s="301"/>
      <c r="Z324" s="303"/>
      <c r="AA324" s="303"/>
      <c r="AB324" s="303"/>
      <c r="AC324" s="303"/>
      <c r="AD324" s="301"/>
      <c r="AE324" s="304"/>
      <c r="AF324" s="301"/>
      <c r="AG324" s="301"/>
      <c r="AH324" s="301"/>
    </row>
    <row r="325" spans="1:34" ht="15.75" customHeight="1">
      <c r="A325" s="301"/>
      <c r="B325" s="301"/>
      <c r="C325" s="301"/>
      <c r="D325" s="301"/>
      <c r="E325" s="301"/>
      <c r="F325" s="301"/>
      <c r="G325" s="301"/>
      <c r="H325" s="301"/>
      <c r="I325" s="301"/>
      <c r="J325" s="301"/>
      <c r="K325" s="301"/>
      <c r="L325" s="302"/>
      <c r="M325" s="301"/>
      <c r="N325" s="303"/>
      <c r="O325" s="303"/>
      <c r="P325" s="301"/>
      <c r="Q325" s="301"/>
      <c r="R325" s="301"/>
      <c r="S325" s="301"/>
      <c r="T325" s="301"/>
      <c r="U325" s="301"/>
      <c r="V325" s="303"/>
      <c r="W325" s="303"/>
      <c r="X325" s="303"/>
      <c r="Y325" s="301"/>
      <c r="Z325" s="303"/>
      <c r="AA325" s="303"/>
      <c r="AB325" s="303"/>
      <c r="AC325" s="303"/>
      <c r="AD325" s="301"/>
      <c r="AE325" s="304"/>
      <c r="AF325" s="301"/>
      <c r="AG325" s="301"/>
      <c r="AH325" s="301"/>
    </row>
    <row r="326" spans="1:34" ht="15.75" customHeight="1">
      <c r="A326" s="301"/>
      <c r="B326" s="301"/>
      <c r="C326" s="301"/>
      <c r="D326" s="301"/>
      <c r="E326" s="301"/>
      <c r="F326" s="301"/>
      <c r="G326" s="301"/>
      <c r="H326" s="301"/>
      <c r="I326" s="301"/>
      <c r="J326" s="301"/>
      <c r="K326" s="301"/>
      <c r="L326" s="302"/>
      <c r="M326" s="301"/>
      <c r="N326" s="303"/>
      <c r="O326" s="303"/>
      <c r="P326" s="301"/>
      <c r="Q326" s="301"/>
      <c r="R326" s="301"/>
      <c r="S326" s="301"/>
      <c r="T326" s="301"/>
      <c r="U326" s="301"/>
      <c r="V326" s="303"/>
      <c r="W326" s="303"/>
      <c r="X326" s="303"/>
      <c r="Y326" s="301"/>
      <c r="Z326" s="303"/>
      <c r="AA326" s="303"/>
      <c r="AB326" s="303"/>
      <c r="AC326" s="303"/>
      <c r="AD326" s="301"/>
      <c r="AE326" s="304"/>
      <c r="AF326" s="301"/>
      <c r="AG326" s="301"/>
      <c r="AH326" s="301"/>
    </row>
    <row r="327" spans="1:34" ht="15.75" customHeight="1">
      <c r="A327" s="301"/>
      <c r="B327" s="301"/>
      <c r="C327" s="301"/>
      <c r="D327" s="301"/>
      <c r="E327" s="301"/>
      <c r="F327" s="301"/>
      <c r="G327" s="301"/>
      <c r="H327" s="301"/>
      <c r="I327" s="301"/>
      <c r="J327" s="301"/>
      <c r="K327" s="301"/>
      <c r="L327" s="302"/>
      <c r="M327" s="301"/>
      <c r="N327" s="303"/>
      <c r="O327" s="303"/>
      <c r="P327" s="301"/>
      <c r="Q327" s="301"/>
      <c r="R327" s="301"/>
      <c r="S327" s="301"/>
      <c r="T327" s="301"/>
      <c r="U327" s="301"/>
      <c r="V327" s="303"/>
      <c r="W327" s="303"/>
      <c r="X327" s="303"/>
      <c r="Y327" s="301"/>
      <c r="Z327" s="303"/>
      <c r="AA327" s="303"/>
      <c r="AB327" s="303"/>
      <c r="AC327" s="303"/>
      <c r="AD327" s="301"/>
      <c r="AE327" s="304"/>
      <c r="AF327" s="301"/>
      <c r="AG327" s="301"/>
      <c r="AH327" s="301"/>
    </row>
    <row r="328" spans="1:34" ht="15.75" customHeight="1">
      <c r="A328" s="301"/>
      <c r="B328" s="301"/>
      <c r="C328" s="301"/>
      <c r="D328" s="301"/>
      <c r="E328" s="301"/>
      <c r="F328" s="301"/>
      <c r="G328" s="301"/>
      <c r="H328" s="301"/>
      <c r="I328" s="301"/>
      <c r="J328" s="301"/>
      <c r="K328" s="301"/>
      <c r="L328" s="302"/>
      <c r="M328" s="301"/>
      <c r="N328" s="303"/>
      <c r="O328" s="303"/>
      <c r="P328" s="301"/>
      <c r="Q328" s="301"/>
      <c r="R328" s="301"/>
      <c r="S328" s="301"/>
      <c r="T328" s="301"/>
      <c r="U328" s="301"/>
      <c r="V328" s="303"/>
      <c r="W328" s="303"/>
      <c r="X328" s="303"/>
      <c r="Y328" s="301"/>
      <c r="Z328" s="303"/>
      <c r="AA328" s="303"/>
      <c r="AB328" s="303"/>
      <c r="AC328" s="303"/>
      <c r="AD328" s="301"/>
      <c r="AE328" s="304"/>
      <c r="AF328" s="301"/>
      <c r="AG328" s="301"/>
      <c r="AH328" s="301"/>
    </row>
    <row r="329" spans="1:34" ht="15.75" customHeight="1">
      <c r="A329" s="301"/>
      <c r="B329" s="301"/>
      <c r="C329" s="301"/>
      <c r="D329" s="301"/>
      <c r="E329" s="301"/>
      <c r="F329" s="301"/>
      <c r="G329" s="301"/>
      <c r="H329" s="301"/>
      <c r="I329" s="301"/>
      <c r="J329" s="301"/>
      <c r="K329" s="301"/>
      <c r="L329" s="302"/>
      <c r="M329" s="301"/>
      <c r="N329" s="303"/>
      <c r="O329" s="303"/>
      <c r="P329" s="301"/>
      <c r="Q329" s="301"/>
      <c r="R329" s="301"/>
      <c r="S329" s="301"/>
      <c r="T329" s="301"/>
      <c r="U329" s="301"/>
      <c r="V329" s="303"/>
      <c r="W329" s="303"/>
      <c r="X329" s="303"/>
      <c r="Y329" s="301"/>
      <c r="Z329" s="303"/>
      <c r="AA329" s="303"/>
      <c r="AB329" s="303"/>
      <c r="AC329" s="303"/>
      <c r="AD329" s="301"/>
      <c r="AE329" s="304"/>
      <c r="AF329" s="301"/>
      <c r="AG329" s="301"/>
      <c r="AH329" s="301"/>
    </row>
    <row r="330" spans="1:34" ht="15.75" customHeight="1">
      <c r="A330" s="301"/>
      <c r="B330" s="301"/>
      <c r="C330" s="301"/>
      <c r="D330" s="301"/>
      <c r="E330" s="301"/>
      <c r="F330" s="301"/>
      <c r="G330" s="301"/>
      <c r="H330" s="301"/>
      <c r="I330" s="301"/>
      <c r="J330" s="301"/>
      <c r="K330" s="301"/>
      <c r="L330" s="302"/>
      <c r="M330" s="301"/>
      <c r="N330" s="303"/>
      <c r="O330" s="303"/>
      <c r="P330" s="301"/>
      <c r="Q330" s="301"/>
      <c r="R330" s="301"/>
      <c r="S330" s="301"/>
      <c r="T330" s="301"/>
      <c r="U330" s="301"/>
      <c r="V330" s="303"/>
      <c r="W330" s="303"/>
      <c r="X330" s="303"/>
      <c r="Y330" s="301"/>
      <c r="Z330" s="303"/>
      <c r="AA330" s="303"/>
      <c r="AB330" s="303"/>
      <c r="AC330" s="303"/>
      <c r="AD330" s="301"/>
      <c r="AE330" s="304"/>
      <c r="AF330" s="301"/>
      <c r="AG330" s="301"/>
      <c r="AH330" s="301"/>
    </row>
    <row r="331" spans="1:34" ht="15.75" customHeight="1">
      <c r="A331" s="301"/>
      <c r="B331" s="301"/>
      <c r="C331" s="301"/>
      <c r="D331" s="301"/>
      <c r="E331" s="301"/>
      <c r="F331" s="301"/>
      <c r="G331" s="301"/>
      <c r="H331" s="301"/>
      <c r="I331" s="301"/>
      <c r="J331" s="301"/>
      <c r="K331" s="301"/>
      <c r="L331" s="302"/>
      <c r="M331" s="301"/>
      <c r="N331" s="303"/>
      <c r="O331" s="303"/>
      <c r="P331" s="301"/>
      <c r="Q331" s="301"/>
      <c r="R331" s="301"/>
      <c r="S331" s="301"/>
      <c r="T331" s="301"/>
      <c r="U331" s="301"/>
      <c r="V331" s="303"/>
      <c r="W331" s="303"/>
      <c r="X331" s="303"/>
      <c r="Y331" s="301"/>
      <c r="Z331" s="303"/>
      <c r="AA331" s="303"/>
      <c r="AB331" s="303"/>
      <c r="AC331" s="303"/>
      <c r="AD331" s="301"/>
      <c r="AE331" s="304"/>
      <c r="AF331" s="301"/>
      <c r="AG331" s="301"/>
      <c r="AH331" s="301"/>
    </row>
    <row r="332" spans="1:34" ht="15.75" customHeight="1">
      <c r="A332" s="301"/>
      <c r="B332" s="301"/>
      <c r="C332" s="301"/>
      <c r="D332" s="301"/>
      <c r="E332" s="301"/>
      <c r="F332" s="301"/>
      <c r="G332" s="301"/>
      <c r="H332" s="301"/>
      <c r="I332" s="301"/>
      <c r="J332" s="301"/>
      <c r="K332" s="301"/>
      <c r="L332" s="302"/>
      <c r="M332" s="301"/>
      <c r="N332" s="303"/>
      <c r="O332" s="303"/>
      <c r="P332" s="301"/>
      <c r="Q332" s="301"/>
      <c r="R332" s="301"/>
      <c r="S332" s="301"/>
      <c r="T332" s="301"/>
      <c r="U332" s="301"/>
      <c r="V332" s="303"/>
      <c r="W332" s="303"/>
      <c r="X332" s="303"/>
      <c r="Y332" s="301"/>
      <c r="Z332" s="303"/>
      <c r="AA332" s="303"/>
      <c r="AB332" s="303"/>
      <c r="AC332" s="303"/>
      <c r="AD332" s="301"/>
      <c r="AE332" s="304"/>
      <c r="AF332" s="301"/>
      <c r="AG332" s="301"/>
      <c r="AH332" s="301"/>
    </row>
    <row r="333" spans="1:34" ht="15.75" customHeight="1">
      <c r="A333" s="301"/>
      <c r="B333" s="301"/>
      <c r="C333" s="301"/>
      <c r="D333" s="301"/>
      <c r="E333" s="301"/>
      <c r="F333" s="301"/>
      <c r="G333" s="301"/>
      <c r="H333" s="301"/>
      <c r="I333" s="301"/>
      <c r="J333" s="301"/>
      <c r="K333" s="301"/>
      <c r="L333" s="302"/>
      <c r="M333" s="301"/>
      <c r="N333" s="303"/>
      <c r="O333" s="303"/>
      <c r="P333" s="301"/>
      <c r="Q333" s="301"/>
      <c r="R333" s="301"/>
      <c r="S333" s="301"/>
      <c r="T333" s="301"/>
      <c r="U333" s="301"/>
      <c r="V333" s="303"/>
      <c r="W333" s="303"/>
      <c r="X333" s="303"/>
      <c r="Y333" s="301"/>
      <c r="Z333" s="303"/>
      <c r="AA333" s="303"/>
      <c r="AB333" s="303"/>
      <c r="AC333" s="303"/>
      <c r="AD333" s="301"/>
      <c r="AE333" s="304"/>
      <c r="AF333" s="301"/>
      <c r="AG333" s="301"/>
      <c r="AH333" s="301"/>
    </row>
    <row r="334" spans="1:34" ht="15.75" customHeight="1">
      <c r="A334" s="301"/>
      <c r="B334" s="301"/>
      <c r="C334" s="301"/>
      <c r="D334" s="301"/>
      <c r="E334" s="301"/>
      <c r="F334" s="301"/>
      <c r="G334" s="301"/>
      <c r="H334" s="301"/>
      <c r="I334" s="301"/>
      <c r="J334" s="301"/>
      <c r="K334" s="301"/>
      <c r="L334" s="302"/>
      <c r="M334" s="301"/>
      <c r="N334" s="303"/>
      <c r="O334" s="303"/>
      <c r="P334" s="301"/>
      <c r="Q334" s="301"/>
      <c r="R334" s="301"/>
      <c r="S334" s="301"/>
      <c r="T334" s="301"/>
      <c r="U334" s="301"/>
      <c r="V334" s="303"/>
      <c r="W334" s="303"/>
      <c r="X334" s="303"/>
      <c r="Y334" s="301"/>
      <c r="Z334" s="303"/>
      <c r="AA334" s="303"/>
      <c r="AB334" s="303"/>
      <c r="AC334" s="303"/>
      <c r="AD334" s="301"/>
      <c r="AE334" s="304"/>
      <c r="AF334" s="301"/>
      <c r="AG334" s="301"/>
      <c r="AH334" s="301"/>
    </row>
    <row r="335" spans="1:34" ht="15.75" customHeight="1">
      <c r="A335" s="301"/>
      <c r="B335" s="301"/>
      <c r="C335" s="301"/>
      <c r="D335" s="301"/>
      <c r="E335" s="301"/>
      <c r="F335" s="301"/>
      <c r="G335" s="301"/>
      <c r="H335" s="301"/>
      <c r="I335" s="301"/>
      <c r="J335" s="301"/>
      <c r="K335" s="301"/>
      <c r="L335" s="302"/>
      <c r="M335" s="301"/>
      <c r="N335" s="303"/>
      <c r="O335" s="303"/>
      <c r="P335" s="301"/>
      <c r="Q335" s="301"/>
      <c r="R335" s="301"/>
      <c r="S335" s="301"/>
      <c r="T335" s="301"/>
      <c r="U335" s="301"/>
      <c r="V335" s="303"/>
      <c r="W335" s="303"/>
      <c r="X335" s="303"/>
      <c r="Y335" s="301"/>
      <c r="Z335" s="303"/>
      <c r="AA335" s="303"/>
      <c r="AB335" s="303"/>
      <c r="AC335" s="303"/>
      <c r="AD335" s="301"/>
      <c r="AE335" s="304"/>
      <c r="AF335" s="301"/>
      <c r="AG335" s="301"/>
      <c r="AH335" s="301"/>
    </row>
    <row r="336" spans="1:34" ht="15.75" customHeight="1">
      <c r="A336" s="301"/>
      <c r="B336" s="301"/>
      <c r="C336" s="301"/>
      <c r="D336" s="301"/>
      <c r="E336" s="301"/>
      <c r="F336" s="301"/>
      <c r="G336" s="301"/>
      <c r="H336" s="301"/>
      <c r="I336" s="301"/>
      <c r="J336" s="301"/>
      <c r="K336" s="301"/>
      <c r="L336" s="302"/>
      <c r="M336" s="301"/>
      <c r="N336" s="303"/>
      <c r="O336" s="303"/>
      <c r="P336" s="301"/>
      <c r="Q336" s="301"/>
      <c r="R336" s="301"/>
      <c r="S336" s="301"/>
      <c r="T336" s="301"/>
      <c r="U336" s="301"/>
      <c r="V336" s="303"/>
      <c r="W336" s="303"/>
      <c r="X336" s="303"/>
      <c r="Y336" s="301"/>
      <c r="Z336" s="303"/>
      <c r="AA336" s="303"/>
      <c r="AB336" s="303"/>
      <c r="AC336" s="303"/>
      <c r="AD336" s="301"/>
      <c r="AE336" s="304"/>
      <c r="AF336" s="301"/>
      <c r="AG336" s="301"/>
      <c r="AH336" s="301"/>
    </row>
    <row r="337" spans="1:34" ht="15.75" customHeight="1">
      <c r="A337" s="301"/>
      <c r="B337" s="301"/>
      <c r="C337" s="301"/>
      <c r="D337" s="301"/>
      <c r="E337" s="301"/>
      <c r="F337" s="301"/>
      <c r="G337" s="301"/>
      <c r="H337" s="301"/>
      <c r="I337" s="301"/>
      <c r="J337" s="301"/>
      <c r="K337" s="301"/>
      <c r="L337" s="302"/>
      <c r="M337" s="301"/>
      <c r="N337" s="303"/>
      <c r="O337" s="303"/>
      <c r="P337" s="301"/>
      <c r="Q337" s="301"/>
      <c r="R337" s="301"/>
      <c r="S337" s="301"/>
      <c r="T337" s="301"/>
      <c r="U337" s="301"/>
      <c r="V337" s="303"/>
      <c r="W337" s="303"/>
      <c r="X337" s="303"/>
      <c r="Y337" s="301"/>
      <c r="Z337" s="303"/>
      <c r="AA337" s="303"/>
      <c r="AB337" s="303"/>
      <c r="AC337" s="303"/>
      <c r="AD337" s="301"/>
      <c r="AE337" s="304"/>
      <c r="AF337" s="301"/>
      <c r="AG337" s="301"/>
      <c r="AH337" s="301"/>
    </row>
    <row r="338" spans="1:34" ht="15.75" customHeight="1">
      <c r="A338" s="301"/>
      <c r="B338" s="301"/>
      <c r="C338" s="301"/>
      <c r="D338" s="301"/>
      <c r="E338" s="301"/>
      <c r="F338" s="301"/>
      <c r="G338" s="301"/>
      <c r="H338" s="301"/>
      <c r="I338" s="301"/>
      <c r="J338" s="301"/>
      <c r="K338" s="301"/>
      <c r="L338" s="302"/>
      <c r="M338" s="301"/>
      <c r="N338" s="303"/>
      <c r="O338" s="303"/>
      <c r="P338" s="301"/>
      <c r="Q338" s="301"/>
      <c r="R338" s="301"/>
      <c r="S338" s="301"/>
      <c r="T338" s="301"/>
      <c r="U338" s="301"/>
      <c r="V338" s="303"/>
      <c r="W338" s="303"/>
      <c r="X338" s="303"/>
      <c r="Y338" s="301"/>
      <c r="Z338" s="303"/>
      <c r="AA338" s="303"/>
      <c r="AB338" s="303"/>
      <c r="AC338" s="303"/>
      <c r="AD338" s="301"/>
      <c r="AE338" s="304"/>
      <c r="AF338" s="301"/>
      <c r="AG338" s="301"/>
      <c r="AH338" s="301"/>
    </row>
    <row r="339" spans="1:34" ht="15.75" customHeight="1">
      <c r="A339" s="301"/>
      <c r="B339" s="301"/>
      <c r="C339" s="301"/>
      <c r="D339" s="301"/>
      <c r="E339" s="301"/>
      <c r="F339" s="301"/>
      <c r="G339" s="301"/>
      <c r="H339" s="301"/>
      <c r="I339" s="301"/>
      <c r="J339" s="301"/>
      <c r="K339" s="301"/>
      <c r="L339" s="302"/>
      <c r="M339" s="301"/>
      <c r="N339" s="303"/>
      <c r="O339" s="303"/>
      <c r="P339" s="301"/>
      <c r="Q339" s="301"/>
      <c r="R339" s="301"/>
      <c r="S339" s="301"/>
      <c r="T339" s="301"/>
      <c r="U339" s="301"/>
      <c r="V339" s="303"/>
      <c r="W339" s="303"/>
      <c r="X339" s="303"/>
      <c r="Y339" s="301"/>
      <c r="Z339" s="303"/>
      <c r="AA339" s="303"/>
      <c r="AB339" s="303"/>
      <c r="AC339" s="303"/>
      <c r="AD339" s="301"/>
      <c r="AE339" s="304"/>
      <c r="AF339" s="301"/>
      <c r="AG339" s="301"/>
      <c r="AH339" s="301"/>
    </row>
    <row r="340" spans="1:34" ht="15.75" customHeight="1">
      <c r="A340" s="301"/>
      <c r="B340" s="301"/>
      <c r="C340" s="301"/>
      <c r="D340" s="301"/>
      <c r="E340" s="301"/>
      <c r="F340" s="301"/>
      <c r="G340" s="301"/>
      <c r="H340" s="301"/>
      <c r="I340" s="301"/>
      <c r="J340" s="301"/>
      <c r="K340" s="301"/>
      <c r="L340" s="302"/>
      <c r="M340" s="301"/>
      <c r="N340" s="303"/>
      <c r="O340" s="303"/>
      <c r="P340" s="301"/>
      <c r="Q340" s="301"/>
      <c r="R340" s="301"/>
      <c r="S340" s="301"/>
      <c r="T340" s="301"/>
      <c r="U340" s="301"/>
      <c r="V340" s="303"/>
      <c r="W340" s="303"/>
      <c r="X340" s="303"/>
      <c r="Y340" s="301"/>
      <c r="Z340" s="303"/>
      <c r="AA340" s="303"/>
      <c r="AB340" s="303"/>
      <c r="AC340" s="303"/>
      <c r="AD340" s="301"/>
      <c r="AE340" s="304"/>
      <c r="AF340" s="301"/>
      <c r="AG340" s="301"/>
      <c r="AH340" s="301"/>
    </row>
    <row r="341" spans="1:34" ht="15.75" customHeight="1">
      <c r="A341" s="301"/>
      <c r="B341" s="301"/>
      <c r="C341" s="301"/>
      <c r="D341" s="301"/>
      <c r="E341" s="301"/>
      <c r="F341" s="301"/>
      <c r="G341" s="301"/>
      <c r="H341" s="301"/>
      <c r="I341" s="301"/>
      <c r="J341" s="301"/>
      <c r="K341" s="301"/>
      <c r="L341" s="302"/>
      <c r="M341" s="301"/>
      <c r="N341" s="303"/>
      <c r="O341" s="303"/>
      <c r="P341" s="301"/>
      <c r="Q341" s="301"/>
      <c r="R341" s="301"/>
      <c r="S341" s="301"/>
      <c r="T341" s="301"/>
      <c r="U341" s="301"/>
      <c r="V341" s="303"/>
      <c r="W341" s="303"/>
      <c r="X341" s="303"/>
      <c r="Y341" s="301"/>
      <c r="Z341" s="303"/>
      <c r="AA341" s="303"/>
      <c r="AB341" s="303"/>
      <c r="AC341" s="303"/>
      <c r="AD341" s="301"/>
      <c r="AE341" s="304"/>
      <c r="AF341" s="301"/>
      <c r="AG341" s="301"/>
      <c r="AH341" s="301"/>
    </row>
    <row r="342" spans="1:34" ht="15.75" customHeight="1">
      <c r="A342" s="301"/>
      <c r="B342" s="301"/>
      <c r="C342" s="301"/>
      <c r="D342" s="301"/>
      <c r="E342" s="301"/>
      <c r="F342" s="301"/>
      <c r="G342" s="301"/>
      <c r="H342" s="301"/>
      <c r="I342" s="301"/>
      <c r="J342" s="301"/>
      <c r="K342" s="301"/>
      <c r="L342" s="302"/>
      <c r="M342" s="301"/>
      <c r="N342" s="303"/>
      <c r="O342" s="303"/>
      <c r="P342" s="301"/>
      <c r="Q342" s="301"/>
      <c r="R342" s="301"/>
      <c r="S342" s="301"/>
      <c r="T342" s="301"/>
      <c r="U342" s="301"/>
      <c r="V342" s="303"/>
      <c r="W342" s="303"/>
      <c r="X342" s="303"/>
      <c r="Y342" s="301"/>
      <c r="Z342" s="303"/>
      <c r="AA342" s="303"/>
      <c r="AB342" s="303"/>
      <c r="AC342" s="303"/>
      <c r="AD342" s="301"/>
      <c r="AE342" s="304"/>
      <c r="AF342" s="301"/>
      <c r="AG342" s="301"/>
      <c r="AH342" s="301"/>
    </row>
    <row r="343" spans="1:34" ht="15.75" customHeight="1">
      <c r="A343" s="301"/>
      <c r="B343" s="301"/>
      <c r="C343" s="301"/>
      <c r="D343" s="301"/>
      <c r="E343" s="301"/>
      <c r="F343" s="301"/>
      <c r="G343" s="301"/>
      <c r="H343" s="301"/>
      <c r="I343" s="301"/>
      <c r="J343" s="301"/>
      <c r="K343" s="301"/>
      <c r="L343" s="302"/>
      <c r="M343" s="301"/>
      <c r="N343" s="303"/>
      <c r="O343" s="303"/>
      <c r="P343" s="301"/>
      <c r="Q343" s="301"/>
      <c r="R343" s="301"/>
      <c r="S343" s="301"/>
      <c r="T343" s="301"/>
      <c r="U343" s="301"/>
      <c r="V343" s="303"/>
      <c r="W343" s="303"/>
      <c r="X343" s="303"/>
      <c r="Y343" s="301"/>
      <c r="Z343" s="303"/>
      <c r="AA343" s="303"/>
      <c r="AB343" s="303"/>
      <c r="AC343" s="303"/>
      <c r="AD343" s="301"/>
      <c r="AE343" s="304"/>
      <c r="AF343" s="301"/>
      <c r="AG343" s="301"/>
      <c r="AH343" s="301"/>
    </row>
    <row r="344" spans="1:34" ht="15.75" customHeight="1">
      <c r="A344" s="301"/>
      <c r="B344" s="301"/>
      <c r="C344" s="301"/>
      <c r="D344" s="301"/>
      <c r="E344" s="301"/>
      <c r="F344" s="301"/>
      <c r="G344" s="301"/>
      <c r="H344" s="301"/>
      <c r="I344" s="301"/>
      <c r="J344" s="301"/>
      <c r="K344" s="301"/>
      <c r="L344" s="302"/>
      <c r="M344" s="301"/>
      <c r="N344" s="303"/>
      <c r="O344" s="303"/>
      <c r="P344" s="301"/>
      <c r="Q344" s="301"/>
      <c r="R344" s="301"/>
      <c r="S344" s="301"/>
      <c r="T344" s="301"/>
      <c r="U344" s="301"/>
      <c r="V344" s="303"/>
      <c r="W344" s="303"/>
      <c r="X344" s="303"/>
      <c r="Y344" s="301"/>
      <c r="Z344" s="303"/>
      <c r="AA344" s="303"/>
      <c r="AB344" s="303"/>
      <c r="AC344" s="303"/>
      <c r="AD344" s="301"/>
      <c r="AE344" s="304"/>
      <c r="AF344" s="301"/>
      <c r="AG344" s="301"/>
      <c r="AH344" s="301"/>
    </row>
    <row r="345" spans="1:34" ht="15.75" customHeight="1">
      <c r="A345" s="301"/>
      <c r="B345" s="301"/>
      <c r="C345" s="301"/>
      <c r="D345" s="301"/>
      <c r="E345" s="301"/>
      <c r="F345" s="301"/>
      <c r="G345" s="301"/>
      <c r="H345" s="301"/>
      <c r="I345" s="301"/>
      <c r="J345" s="301"/>
      <c r="K345" s="301"/>
      <c r="L345" s="302"/>
      <c r="M345" s="301"/>
      <c r="N345" s="303"/>
      <c r="O345" s="303"/>
      <c r="P345" s="301"/>
      <c r="Q345" s="301"/>
      <c r="R345" s="301"/>
      <c r="S345" s="301"/>
      <c r="T345" s="301"/>
      <c r="U345" s="301"/>
      <c r="V345" s="303"/>
      <c r="W345" s="303"/>
      <c r="X345" s="303"/>
      <c r="Y345" s="301"/>
      <c r="Z345" s="303"/>
      <c r="AA345" s="303"/>
      <c r="AB345" s="303"/>
      <c r="AC345" s="303"/>
      <c r="AD345" s="301"/>
      <c r="AE345" s="304"/>
      <c r="AF345" s="301"/>
      <c r="AG345" s="301"/>
      <c r="AH345" s="301"/>
    </row>
    <row r="346" spans="1:34" ht="15.75" customHeight="1">
      <c r="A346" s="301"/>
      <c r="B346" s="301"/>
      <c r="C346" s="301"/>
      <c r="D346" s="301"/>
      <c r="E346" s="301"/>
      <c r="F346" s="301"/>
      <c r="G346" s="301"/>
      <c r="H346" s="301"/>
      <c r="I346" s="301"/>
      <c r="J346" s="301"/>
      <c r="K346" s="301"/>
      <c r="L346" s="302"/>
      <c r="M346" s="301"/>
      <c r="N346" s="303"/>
      <c r="O346" s="303"/>
      <c r="P346" s="301"/>
      <c r="Q346" s="301"/>
      <c r="R346" s="301"/>
      <c r="S346" s="301"/>
      <c r="T346" s="301"/>
      <c r="U346" s="301"/>
      <c r="V346" s="303"/>
      <c r="W346" s="303"/>
      <c r="X346" s="303"/>
      <c r="Y346" s="301"/>
      <c r="Z346" s="303"/>
      <c r="AA346" s="303"/>
      <c r="AB346" s="303"/>
      <c r="AC346" s="303"/>
      <c r="AD346" s="301"/>
      <c r="AE346" s="304"/>
      <c r="AF346" s="301"/>
      <c r="AG346" s="301"/>
      <c r="AH346" s="301"/>
    </row>
    <row r="347" spans="1:34" ht="15.75" customHeight="1">
      <c r="A347" s="301"/>
      <c r="B347" s="301"/>
      <c r="C347" s="301"/>
      <c r="D347" s="301"/>
      <c r="E347" s="301"/>
      <c r="F347" s="301"/>
      <c r="G347" s="301"/>
      <c r="H347" s="301"/>
      <c r="I347" s="301"/>
      <c r="J347" s="301"/>
      <c r="K347" s="301"/>
      <c r="L347" s="302"/>
      <c r="M347" s="301"/>
      <c r="N347" s="303"/>
      <c r="O347" s="303"/>
      <c r="P347" s="301"/>
      <c r="Q347" s="301"/>
      <c r="R347" s="301"/>
      <c r="S347" s="301"/>
      <c r="T347" s="301"/>
      <c r="U347" s="301"/>
      <c r="V347" s="303"/>
      <c r="W347" s="303"/>
      <c r="X347" s="303"/>
      <c r="Y347" s="301"/>
      <c r="Z347" s="303"/>
      <c r="AA347" s="303"/>
      <c r="AB347" s="303"/>
      <c r="AC347" s="303"/>
      <c r="AD347" s="301"/>
      <c r="AE347" s="304"/>
      <c r="AF347" s="301"/>
      <c r="AG347" s="301"/>
      <c r="AH347" s="301"/>
    </row>
    <row r="348" spans="1:34" ht="15.75" customHeight="1">
      <c r="A348" s="301"/>
      <c r="B348" s="301"/>
      <c r="C348" s="301"/>
      <c r="D348" s="301"/>
      <c r="E348" s="301"/>
      <c r="F348" s="301"/>
      <c r="G348" s="301"/>
      <c r="H348" s="301"/>
      <c r="I348" s="301"/>
      <c r="J348" s="301"/>
      <c r="K348" s="301"/>
      <c r="L348" s="302"/>
      <c r="M348" s="301"/>
      <c r="N348" s="303"/>
      <c r="O348" s="303"/>
      <c r="P348" s="301"/>
      <c r="Q348" s="301"/>
      <c r="R348" s="301"/>
      <c r="S348" s="301"/>
      <c r="T348" s="301"/>
      <c r="U348" s="301"/>
      <c r="V348" s="303"/>
      <c r="W348" s="303"/>
      <c r="X348" s="303"/>
      <c r="Y348" s="301"/>
      <c r="Z348" s="303"/>
      <c r="AA348" s="303"/>
      <c r="AB348" s="303"/>
      <c r="AC348" s="303"/>
      <c r="AD348" s="301"/>
      <c r="AE348" s="304"/>
      <c r="AF348" s="301"/>
      <c r="AG348" s="301"/>
      <c r="AH348" s="301"/>
    </row>
    <row r="349" spans="1:34" ht="15.75" customHeight="1">
      <c r="A349" s="301"/>
      <c r="B349" s="301"/>
      <c r="C349" s="301"/>
      <c r="D349" s="301"/>
      <c r="E349" s="301"/>
      <c r="F349" s="301"/>
      <c r="G349" s="301"/>
      <c r="H349" s="301"/>
      <c r="I349" s="301"/>
      <c r="J349" s="301"/>
      <c r="K349" s="301"/>
      <c r="L349" s="302"/>
      <c r="M349" s="301"/>
      <c r="N349" s="303"/>
      <c r="O349" s="303"/>
      <c r="P349" s="301"/>
      <c r="Q349" s="301"/>
      <c r="R349" s="301"/>
      <c r="S349" s="301"/>
      <c r="T349" s="301"/>
      <c r="U349" s="301"/>
      <c r="V349" s="303"/>
      <c r="W349" s="303"/>
      <c r="X349" s="303"/>
      <c r="Y349" s="301"/>
      <c r="Z349" s="303"/>
      <c r="AA349" s="303"/>
      <c r="AB349" s="303"/>
      <c r="AC349" s="303"/>
      <c r="AD349" s="301"/>
      <c r="AE349" s="304"/>
      <c r="AF349" s="301"/>
      <c r="AG349" s="301"/>
      <c r="AH349" s="301"/>
    </row>
    <row r="350" spans="1:34" ht="15.75" customHeight="1">
      <c r="A350" s="301"/>
      <c r="B350" s="301"/>
      <c r="C350" s="301"/>
      <c r="D350" s="301"/>
      <c r="E350" s="301"/>
      <c r="F350" s="301"/>
      <c r="G350" s="301"/>
      <c r="H350" s="301"/>
      <c r="I350" s="301"/>
      <c r="J350" s="301"/>
      <c r="K350" s="301"/>
      <c r="L350" s="302"/>
      <c r="M350" s="301"/>
      <c r="N350" s="303"/>
      <c r="O350" s="303"/>
      <c r="P350" s="301"/>
      <c r="Q350" s="301"/>
      <c r="R350" s="301"/>
      <c r="S350" s="301"/>
      <c r="T350" s="301"/>
      <c r="U350" s="301"/>
      <c r="V350" s="303"/>
      <c r="W350" s="303"/>
      <c r="X350" s="303"/>
      <c r="Y350" s="301"/>
      <c r="Z350" s="303"/>
      <c r="AA350" s="303"/>
      <c r="AB350" s="303"/>
      <c r="AC350" s="303"/>
      <c r="AD350" s="301"/>
      <c r="AE350" s="304"/>
      <c r="AF350" s="301"/>
      <c r="AG350" s="301"/>
      <c r="AH350" s="301"/>
    </row>
    <row r="351" spans="1:34" ht="15.75" customHeight="1">
      <c r="A351" s="301"/>
      <c r="B351" s="301"/>
      <c r="C351" s="301"/>
      <c r="D351" s="301"/>
      <c r="E351" s="301"/>
      <c r="F351" s="301"/>
      <c r="G351" s="301"/>
      <c r="H351" s="301"/>
      <c r="I351" s="301"/>
      <c r="J351" s="301"/>
      <c r="K351" s="301"/>
      <c r="L351" s="302"/>
      <c r="M351" s="301"/>
      <c r="N351" s="303"/>
      <c r="O351" s="303"/>
      <c r="P351" s="301"/>
      <c r="Q351" s="301"/>
      <c r="R351" s="301"/>
      <c r="S351" s="301"/>
      <c r="T351" s="301"/>
      <c r="U351" s="301"/>
      <c r="V351" s="303"/>
      <c r="W351" s="303"/>
      <c r="X351" s="303"/>
      <c r="Y351" s="301"/>
      <c r="Z351" s="303"/>
      <c r="AA351" s="303"/>
      <c r="AB351" s="303"/>
      <c r="AC351" s="303"/>
      <c r="AD351" s="301"/>
      <c r="AE351" s="304"/>
      <c r="AF351" s="301"/>
      <c r="AG351" s="301"/>
      <c r="AH351" s="301"/>
    </row>
    <row r="352" spans="1:34" ht="15.75" customHeight="1">
      <c r="A352" s="301"/>
      <c r="B352" s="301"/>
      <c r="C352" s="301"/>
      <c r="D352" s="301"/>
      <c r="E352" s="301"/>
      <c r="F352" s="301"/>
      <c r="G352" s="301"/>
      <c r="H352" s="301"/>
      <c r="I352" s="301"/>
      <c r="J352" s="301"/>
      <c r="K352" s="301"/>
      <c r="L352" s="302"/>
      <c r="M352" s="301"/>
      <c r="N352" s="303"/>
      <c r="O352" s="303"/>
      <c r="P352" s="301"/>
      <c r="Q352" s="301"/>
      <c r="R352" s="301"/>
      <c r="S352" s="301"/>
      <c r="T352" s="301"/>
      <c r="U352" s="301"/>
      <c r="V352" s="303"/>
      <c r="W352" s="303"/>
      <c r="X352" s="303"/>
      <c r="Y352" s="301"/>
      <c r="Z352" s="303"/>
      <c r="AA352" s="303"/>
      <c r="AB352" s="303"/>
      <c r="AC352" s="303"/>
      <c r="AD352" s="301"/>
      <c r="AE352" s="304"/>
      <c r="AF352" s="301"/>
      <c r="AG352" s="301"/>
      <c r="AH352" s="301"/>
    </row>
    <row r="353" spans="1:34" ht="15.75" customHeight="1">
      <c r="A353" s="301"/>
      <c r="B353" s="301"/>
      <c r="C353" s="301"/>
      <c r="D353" s="301"/>
      <c r="E353" s="301"/>
      <c r="F353" s="301"/>
      <c r="G353" s="301"/>
      <c r="H353" s="301"/>
      <c r="I353" s="301"/>
      <c r="J353" s="301"/>
      <c r="K353" s="301"/>
      <c r="L353" s="302"/>
      <c r="M353" s="301"/>
      <c r="N353" s="303"/>
      <c r="O353" s="303"/>
      <c r="P353" s="301"/>
      <c r="Q353" s="301"/>
      <c r="R353" s="301"/>
      <c r="S353" s="301"/>
      <c r="T353" s="301"/>
      <c r="U353" s="301"/>
      <c r="V353" s="303"/>
      <c r="W353" s="303"/>
      <c r="X353" s="303"/>
      <c r="Y353" s="301"/>
      <c r="Z353" s="303"/>
      <c r="AA353" s="303"/>
      <c r="AB353" s="303"/>
      <c r="AC353" s="303"/>
      <c r="AD353" s="301"/>
      <c r="AE353" s="304"/>
      <c r="AF353" s="301"/>
      <c r="AG353" s="301"/>
      <c r="AH353" s="301"/>
    </row>
    <row r="354" spans="1:34" ht="15.75" customHeight="1">
      <c r="A354" s="301"/>
      <c r="B354" s="301"/>
      <c r="C354" s="301"/>
      <c r="D354" s="301"/>
      <c r="E354" s="301"/>
      <c r="F354" s="301"/>
      <c r="G354" s="301"/>
      <c r="H354" s="301"/>
      <c r="I354" s="301"/>
      <c r="J354" s="301"/>
      <c r="K354" s="301"/>
      <c r="L354" s="302"/>
      <c r="M354" s="301"/>
      <c r="N354" s="303"/>
      <c r="O354" s="303"/>
      <c r="P354" s="301"/>
      <c r="Q354" s="301"/>
      <c r="R354" s="301"/>
      <c r="S354" s="301"/>
      <c r="T354" s="301"/>
      <c r="U354" s="301"/>
      <c r="V354" s="303"/>
      <c r="W354" s="303"/>
      <c r="X354" s="303"/>
      <c r="Y354" s="301"/>
      <c r="Z354" s="303"/>
      <c r="AA354" s="303"/>
      <c r="AB354" s="303"/>
      <c r="AC354" s="303"/>
      <c r="AD354" s="301"/>
      <c r="AE354" s="304"/>
      <c r="AF354" s="301"/>
      <c r="AG354" s="301"/>
      <c r="AH354" s="301"/>
    </row>
    <row r="355" spans="1:34" ht="15.75" customHeight="1">
      <c r="A355" s="301"/>
      <c r="B355" s="301"/>
      <c r="C355" s="301"/>
      <c r="D355" s="301"/>
      <c r="E355" s="301"/>
      <c r="F355" s="301"/>
      <c r="G355" s="301"/>
      <c r="H355" s="301"/>
      <c r="I355" s="301"/>
      <c r="J355" s="301"/>
      <c r="K355" s="301"/>
      <c r="L355" s="302"/>
      <c r="M355" s="301"/>
      <c r="N355" s="303"/>
      <c r="O355" s="303"/>
      <c r="P355" s="301"/>
      <c r="Q355" s="301"/>
      <c r="R355" s="301"/>
      <c r="S355" s="301"/>
      <c r="T355" s="301"/>
      <c r="U355" s="301"/>
      <c r="V355" s="303"/>
      <c r="W355" s="303"/>
      <c r="X355" s="303"/>
      <c r="Y355" s="301"/>
      <c r="Z355" s="303"/>
      <c r="AA355" s="303"/>
      <c r="AB355" s="303"/>
      <c r="AC355" s="303"/>
      <c r="AD355" s="301"/>
      <c r="AE355" s="304"/>
      <c r="AF355" s="301"/>
      <c r="AG355" s="301"/>
      <c r="AH355" s="301"/>
    </row>
    <row r="356" spans="1:34" ht="15.75" customHeight="1">
      <c r="A356" s="301"/>
      <c r="B356" s="301"/>
      <c r="C356" s="301"/>
      <c r="D356" s="301"/>
      <c r="E356" s="301"/>
      <c r="F356" s="301"/>
      <c r="G356" s="301"/>
      <c r="H356" s="301"/>
      <c r="I356" s="301"/>
      <c r="J356" s="301"/>
      <c r="K356" s="301"/>
      <c r="L356" s="302"/>
      <c r="M356" s="301"/>
      <c r="N356" s="303"/>
      <c r="O356" s="303"/>
      <c r="P356" s="301"/>
      <c r="Q356" s="301"/>
      <c r="R356" s="301"/>
      <c r="S356" s="301"/>
      <c r="T356" s="301"/>
      <c r="U356" s="301"/>
      <c r="V356" s="303"/>
      <c r="W356" s="303"/>
      <c r="X356" s="303"/>
      <c r="Y356" s="301"/>
      <c r="Z356" s="303"/>
      <c r="AA356" s="303"/>
      <c r="AB356" s="303"/>
      <c r="AC356" s="303"/>
      <c r="AD356" s="301"/>
      <c r="AE356" s="304"/>
      <c r="AF356" s="301"/>
      <c r="AG356" s="301"/>
      <c r="AH356" s="301"/>
    </row>
    <row r="357" spans="1:34" ht="15.75" customHeight="1">
      <c r="A357" s="301"/>
      <c r="B357" s="301"/>
      <c r="C357" s="301"/>
      <c r="D357" s="301"/>
      <c r="E357" s="301"/>
      <c r="F357" s="301"/>
      <c r="G357" s="301"/>
      <c r="H357" s="301"/>
      <c r="I357" s="301"/>
      <c r="J357" s="301"/>
      <c r="K357" s="301"/>
      <c r="L357" s="302"/>
      <c r="M357" s="301"/>
      <c r="N357" s="303"/>
      <c r="O357" s="303"/>
      <c r="P357" s="301"/>
      <c r="Q357" s="301"/>
      <c r="R357" s="301"/>
      <c r="S357" s="301"/>
      <c r="T357" s="301"/>
      <c r="U357" s="301"/>
      <c r="V357" s="303"/>
      <c r="W357" s="303"/>
      <c r="X357" s="303"/>
      <c r="Y357" s="301"/>
      <c r="Z357" s="303"/>
      <c r="AA357" s="303"/>
      <c r="AB357" s="303"/>
      <c r="AC357" s="303"/>
      <c r="AD357" s="301"/>
      <c r="AE357" s="304"/>
      <c r="AF357" s="301"/>
      <c r="AG357" s="301"/>
      <c r="AH357" s="301"/>
    </row>
    <row r="358" spans="1:34" ht="15.75" customHeight="1">
      <c r="A358" s="301"/>
      <c r="B358" s="301"/>
      <c r="C358" s="301"/>
      <c r="D358" s="301"/>
      <c r="E358" s="301"/>
      <c r="F358" s="301"/>
      <c r="G358" s="301"/>
      <c r="H358" s="301"/>
      <c r="I358" s="301"/>
      <c r="J358" s="301"/>
      <c r="K358" s="301"/>
      <c r="L358" s="302"/>
      <c r="M358" s="301"/>
      <c r="N358" s="303"/>
      <c r="O358" s="303"/>
      <c r="P358" s="301"/>
      <c r="Q358" s="301"/>
      <c r="R358" s="301"/>
      <c r="S358" s="301"/>
      <c r="T358" s="301"/>
      <c r="U358" s="301"/>
      <c r="V358" s="303"/>
      <c r="W358" s="303"/>
      <c r="X358" s="303"/>
      <c r="Y358" s="301"/>
      <c r="Z358" s="303"/>
      <c r="AA358" s="303"/>
      <c r="AB358" s="303"/>
      <c r="AC358" s="303"/>
      <c r="AD358" s="301"/>
      <c r="AE358" s="304"/>
      <c r="AF358" s="301"/>
      <c r="AG358" s="301"/>
      <c r="AH358" s="301"/>
    </row>
    <row r="359" spans="1:34" ht="15.75" customHeight="1">
      <c r="A359" s="301"/>
      <c r="B359" s="301"/>
      <c r="C359" s="301"/>
      <c r="D359" s="301"/>
      <c r="E359" s="301"/>
      <c r="F359" s="301"/>
      <c r="G359" s="301"/>
      <c r="H359" s="301"/>
      <c r="I359" s="301"/>
      <c r="J359" s="301"/>
      <c r="K359" s="301"/>
      <c r="L359" s="302"/>
      <c r="M359" s="301"/>
      <c r="N359" s="303"/>
      <c r="O359" s="303"/>
      <c r="P359" s="301"/>
      <c r="Q359" s="301"/>
      <c r="R359" s="301"/>
      <c r="S359" s="301"/>
      <c r="T359" s="301"/>
      <c r="U359" s="301"/>
      <c r="V359" s="303"/>
      <c r="W359" s="303"/>
      <c r="X359" s="303"/>
      <c r="Y359" s="301"/>
      <c r="Z359" s="303"/>
      <c r="AA359" s="303"/>
      <c r="AB359" s="303"/>
      <c r="AC359" s="303"/>
      <c r="AD359" s="301"/>
      <c r="AE359" s="304"/>
      <c r="AF359" s="301"/>
      <c r="AG359" s="301"/>
      <c r="AH359" s="301"/>
    </row>
    <row r="360" spans="1:34" ht="15.75" customHeight="1">
      <c r="A360" s="301"/>
      <c r="B360" s="301"/>
      <c r="C360" s="301"/>
      <c r="D360" s="301"/>
      <c r="E360" s="301"/>
      <c r="F360" s="301"/>
      <c r="G360" s="301"/>
      <c r="H360" s="301"/>
      <c r="I360" s="301"/>
      <c r="J360" s="301"/>
      <c r="K360" s="301"/>
      <c r="L360" s="302"/>
      <c r="M360" s="301"/>
      <c r="N360" s="303"/>
      <c r="O360" s="303"/>
      <c r="P360" s="301"/>
      <c r="Q360" s="301"/>
      <c r="R360" s="301"/>
      <c r="S360" s="301"/>
      <c r="T360" s="301"/>
      <c r="U360" s="301"/>
      <c r="V360" s="303"/>
      <c r="W360" s="303"/>
      <c r="X360" s="303"/>
      <c r="Y360" s="301"/>
      <c r="Z360" s="303"/>
      <c r="AA360" s="303"/>
      <c r="AB360" s="303"/>
      <c r="AC360" s="303"/>
      <c r="AD360" s="301"/>
      <c r="AE360" s="304"/>
      <c r="AF360" s="301"/>
      <c r="AG360" s="301"/>
      <c r="AH360" s="301"/>
    </row>
    <row r="361" spans="1:34" ht="15.75" customHeight="1">
      <c r="A361" s="301"/>
      <c r="B361" s="301"/>
      <c r="C361" s="301"/>
      <c r="D361" s="301"/>
      <c r="E361" s="301"/>
      <c r="F361" s="301"/>
      <c r="G361" s="301"/>
      <c r="H361" s="301"/>
      <c r="I361" s="301"/>
      <c r="J361" s="301"/>
      <c r="K361" s="301"/>
      <c r="L361" s="302"/>
      <c r="M361" s="301"/>
      <c r="N361" s="303"/>
      <c r="O361" s="303"/>
      <c r="P361" s="301"/>
      <c r="Q361" s="301"/>
      <c r="R361" s="301"/>
      <c r="S361" s="301"/>
      <c r="T361" s="301"/>
      <c r="U361" s="301"/>
      <c r="V361" s="303"/>
      <c r="W361" s="303"/>
      <c r="X361" s="303"/>
      <c r="Y361" s="301"/>
      <c r="Z361" s="303"/>
      <c r="AA361" s="303"/>
      <c r="AB361" s="303"/>
      <c r="AC361" s="303"/>
      <c r="AD361" s="301"/>
      <c r="AE361" s="304"/>
      <c r="AF361" s="301"/>
      <c r="AG361" s="301"/>
      <c r="AH361" s="301"/>
    </row>
    <row r="362" spans="1:34" ht="15.75" customHeight="1">
      <c r="A362" s="301"/>
      <c r="B362" s="301"/>
      <c r="C362" s="301"/>
      <c r="D362" s="301"/>
      <c r="E362" s="301"/>
      <c r="F362" s="301"/>
      <c r="G362" s="301"/>
      <c r="H362" s="301"/>
      <c r="I362" s="301"/>
      <c r="J362" s="301"/>
      <c r="K362" s="301"/>
      <c r="L362" s="302"/>
      <c r="M362" s="301"/>
      <c r="N362" s="303"/>
      <c r="O362" s="303"/>
      <c r="P362" s="301"/>
      <c r="Q362" s="301"/>
      <c r="R362" s="301"/>
      <c r="S362" s="301"/>
      <c r="T362" s="301"/>
      <c r="U362" s="301"/>
      <c r="V362" s="303"/>
      <c r="W362" s="303"/>
      <c r="X362" s="303"/>
      <c r="Y362" s="301"/>
      <c r="Z362" s="303"/>
      <c r="AA362" s="303"/>
      <c r="AB362" s="303"/>
      <c r="AC362" s="303"/>
      <c r="AD362" s="301"/>
      <c r="AE362" s="304"/>
      <c r="AF362" s="301"/>
      <c r="AG362" s="301"/>
      <c r="AH362" s="301"/>
    </row>
    <row r="363" spans="1:34" ht="15.75" customHeight="1">
      <c r="A363" s="301"/>
      <c r="B363" s="301"/>
      <c r="C363" s="301"/>
      <c r="D363" s="301"/>
      <c r="E363" s="301"/>
      <c r="F363" s="301"/>
      <c r="G363" s="301"/>
      <c r="H363" s="301"/>
      <c r="I363" s="301"/>
      <c r="J363" s="301"/>
      <c r="K363" s="301"/>
      <c r="L363" s="302"/>
      <c r="M363" s="301"/>
      <c r="N363" s="303"/>
      <c r="O363" s="303"/>
      <c r="P363" s="301"/>
      <c r="Q363" s="301"/>
      <c r="R363" s="301"/>
      <c r="S363" s="301"/>
      <c r="T363" s="301"/>
      <c r="U363" s="301"/>
      <c r="V363" s="303"/>
      <c r="W363" s="303"/>
      <c r="X363" s="303"/>
      <c r="Y363" s="301"/>
      <c r="Z363" s="303"/>
      <c r="AA363" s="303"/>
      <c r="AB363" s="303"/>
      <c r="AC363" s="303"/>
      <c r="AD363" s="301"/>
      <c r="AE363" s="304"/>
      <c r="AF363" s="301"/>
      <c r="AG363" s="301"/>
      <c r="AH363" s="301"/>
    </row>
    <row r="364" spans="1:34" ht="15.75" customHeight="1">
      <c r="A364" s="301"/>
      <c r="B364" s="301"/>
      <c r="C364" s="301"/>
      <c r="D364" s="301"/>
      <c r="E364" s="301"/>
      <c r="F364" s="301"/>
      <c r="G364" s="301"/>
      <c r="H364" s="301"/>
      <c r="I364" s="301"/>
      <c r="J364" s="301"/>
      <c r="K364" s="301"/>
      <c r="L364" s="302"/>
      <c r="M364" s="301"/>
      <c r="N364" s="303"/>
      <c r="O364" s="303"/>
      <c r="P364" s="301"/>
      <c r="Q364" s="301"/>
      <c r="R364" s="301"/>
      <c r="S364" s="301"/>
      <c r="T364" s="301"/>
      <c r="U364" s="301"/>
      <c r="V364" s="303"/>
      <c r="W364" s="303"/>
      <c r="X364" s="303"/>
      <c r="Y364" s="301"/>
      <c r="Z364" s="303"/>
      <c r="AA364" s="303"/>
      <c r="AB364" s="303"/>
      <c r="AC364" s="303"/>
      <c r="AD364" s="301"/>
      <c r="AE364" s="304"/>
      <c r="AF364" s="301"/>
      <c r="AG364" s="301"/>
      <c r="AH364" s="301"/>
    </row>
    <row r="365" spans="1:34" ht="15.75" customHeight="1">
      <c r="A365" s="301"/>
      <c r="B365" s="301"/>
      <c r="C365" s="301"/>
      <c r="D365" s="301"/>
      <c r="E365" s="301"/>
      <c r="F365" s="301"/>
      <c r="G365" s="301"/>
      <c r="H365" s="301"/>
      <c r="I365" s="301"/>
      <c r="J365" s="301"/>
      <c r="K365" s="301"/>
      <c r="L365" s="302"/>
      <c r="M365" s="301"/>
      <c r="N365" s="303"/>
      <c r="O365" s="303"/>
      <c r="P365" s="301"/>
      <c r="Q365" s="301"/>
      <c r="R365" s="301"/>
      <c r="S365" s="301"/>
      <c r="T365" s="301"/>
      <c r="U365" s="301"/>
      <c r="V365" s="303"/>
      <c r="W365" s="303"/>
      <c r="X365" s="303"/>
      <c r="Y365" s="301"/>
      <c r="Z365" s="303"/>
      <c r="AA365" s="303"/>
      <c r="AB365" s="303"/>
      <c r="AC365" s="303"/>
      <c r="AD365" s="301"/>
      <c r="AE365" s="304"/>
      <c r="AF365" s="301"/>
      <c r="AG365" s="301"/>
      <c r="AH365" s="301"/>
    </row>
    <row r="366" spans="1:34" ht="15.75" customHeight="1">
      <c r="A366" s="301"/>
      <c r="B366" s="301"/>
      <c r="C366" s="301"/>
      <c r="D366" s="301"/>
      <c r="E366" s="301"/>
      <c r="F366" s="301"/>
      <c r="G366" s="301"/>
      <c r="H366" s="301"/>
      <c r="I366" s="301"/>
      <c r="J366" s="301"/>
      <c r="K366" s="301"/>
      <c r="L366" s="302"/>
      <c r="M366" s="301"/>
      <c r="N366" s="303"/>
      <c r="O366" s="303"/>
      <c r="P366" s="301"/>
      <c r="Q366" s="301"/>
      <c r="R366" s="301"/>
      <c r="S366" s="301"/>
      <c r="T366" s="301"/>
      <c r="U366" s="301"/>
      <c r="V366" s="303"/>
      <c r="W366" s="303"/>
      <c r="X366" s="303"/>
      <c r="Y366" s="301"/>
      <c r="Z366" s="303"/>
      <c r="AA366" s="303"/>
      <c r="AB366" s="303"/>
      <c r="AC366" s="303"/>
      <c r="AD366" s="301"/>
      <c r="AE366" s="304"/>
      <c r="AF366" s="301"/>
      <c r="AG366" s="301"/>
      <c r="AH366" s="301"/>
    </row>
    <row r="367" spans="1:34" ht="15.75" customHeight="1">
      <c r="A367" s="301"/>
      <c r="B367" s="301"/>
      <c r="C367" s="301"/>
      <c r="D367" s="301"/>
      <c r="E367" s="301"/>
      <c r="F367" s="301"/>
      <c r="G367" s="301"/>
      <c r="H367" s="301"/>
      <c r="I367" s="301"/>
      <c r="J367" s="301"/>
      <c r="K367" s="301"/>
      <c r="L367" s="302"/>
      <c r="M367" s="301"/>
      <c r="N367" s="303"/>
      <c r="O367" s="303"/>
      <c r="P367" s="301"/>
      <c r="Q367" s="301"/>
      <c r="R367" s="301"/>
      <c r="S367" s="301"/>
      <c r="T367" s="301"/>
      <c r="U367" s="301"/>
      <c r="V367" s="303"/>
      <c r="W367" s="303"/>
      <c r="X367" s="303"/>
      <c r="Y367" s="301"/>
      <c r="Z367" s="303"/>
      <c r="AA367" s="303"/>
      <c r="AB367" s="303"/>
      <c r="AC367" s="303"/>
      <c r="AD367" s="301"/>
      <c r="AE367" s="304"/>
      <c r="AF367" s="301"/>
      <c r="AG367" s="301"/>
      <c r="AH367" s="301"/>
    </row>
    <row r="368" spans="1:34" ht="15.75" customHeight="1">
      <c r="A368" s="301"/>
      <c r="B368" s="301"/>
      <c r="C368" s="301"/>
      <c r="D368" s="301"/>
      <c r="E368" s="301"/>
      <c r="F368" s="301"/>
      <c r="G368" s="301"/>
      <c r="H368" s="301"/>
      <c r="I368" s="301"/>
      <c r="J368" s="301"/>
      <c r="K368" s="301"/>
      <c r="L368" s="302"/>
      <c r="M368" s="301"/>
      <c r="N368" s="303"/>
      <c r="O368" s="303"/>
      <c r="P368" s="301"/>
      <c r="Q368" s="301"/>
      <c r="R368" s="301"/>
      <c r="S368" s="301"/>
      <c r="T368" s="301"/>
      <c r="U368" s="301"/>
      <c r="V368" s="303"/>
      <c r="W368" s="303"/>
      <c r="X368" s="303"/>
      <c r="Y368" s="301"/>
      <c r="Z368" s="303"/>
      <c r="AA368" s="303"/>
      <c r="AB368" s="303"/>
      <c r="AC368" s="303"/>
      <c r="AD368" s="301"/>
      <c r="AE368" s="304"/>
      <c r="AF368" s="301"/>
      <c r="AG368" s="301"/>
      <c r="AH368" s="301"/>
    </row>
    <row r="369" spans="1:34" ht="15.75" customHeight="1">
      <c r="A369" s="301"/>
      <c r="B369" s="301"/>
      <c r="C369" s="301"/>
      <c r="D369" s="301"/>
      <c r="E369" s="301"/>
      <c r="F369" s="301"/>
      <c r="G369" s="301"/>
      <c r="H369" s="301"/>
      <c r="I369" s="301"/>
      <c r="J369" s="301"/>
      <c r="K369" s="301"/>
      <c r="L369" s="302"/>
      <c r="M369" s="301"/>
      <c r="N369" s="303"/>
      <c r="O369" s="303"/>
      <c r="P369" s="301"/>
      <c r="Q369" s="301"/>
      <c r="R369" s="301"/>
      <c r="S369" s="301"/>
      <c r="T369" s="301"/>
      <c r="U369" s="301"/>
      <c r="V369" s="303"/>
      <c r="W369" s="303"/>
      <c r="X369" s="303"/>
      <c r="Y369" s="301"/>
      <c r="Z369" s="303"/>
      <c r="AA369" s="303"/>
      <c r="AB369" s="303"/>
      <c r="AC369" s="303"/>
      <c r="AD369" s="301"/>
      <c r="AE369" s="304"/>
      <c r="AF369" s="301"/>
      <c r="AG369" s="301"/>
      <c r="AH369" s="301"/>
    </row>
    <row r="370" spans="1:34" ht="15.75" customHeight="1">
      <c r="A370" s="301"/>
      <c r="B370" s="301"/>
      <c r="C370" s="301"/>
      <c r="D370" s="301"/>
      <c r="E370" s="301"/>
      <c r="F370" s="301"/>
      <c r="G370" s="301"/>
      <c r="H370" s="301"/>
      <c r="I370" s="301"/>
      <c r="J370" s="301"/>
      <c r="K370" s="301"/>
      <c r="L370" s="302"/>
      <c r="M370" s="301"/>
      <c r="N370" s="303"/>
      <c r="O370" s="303"/>
      <c r="P370" s="301"/>
      <c r="Q370" s="301"/>
      <c r="R370" s="301"/>
      <c r="S370" s="301"/>
      <c r="T370" s="301"/>
      <c r="U370" s="301"/>
      <c r="V370" s="303"/>
      <c r="W370" s="303"/>
      <c r="X370" s="303"/>
      <c r="Y370" s="301"/>
      <c r="Z370" s="303"/>
      <c r="AA370" s="303"/>
      <c r="AB370" s="303"/>
      <c r="AC370" s="303"/>
      <c r="AD370" s="301"/>
      <c r="AE370" s="304"/>
      <c r="AF370" s="301"/>
      <c r="AG370" s="301"/>
      <c r="AH370" s="301"/>
    </row>
    <row r="371" spans="1:34" ht="15.75" customHeight="1">
      <c r="A371" s="301"/>
      <c r="B371" s="301"/>
      <c r="C371" s="301"/>
      <c r="D371" s="301"/>
      <c r="E371" s="301"/>
      <c r="F371" s="301"/>
      <c r="G371" s="301"/>
      <c r="H371" s="301"/>
      <c r="I371" s="301"/>
      <c r="J371" s="301"/>
      <c r="K371" s="301"/>
      <c r="L371" s="302"/>
      <c r="M371" s="301"/>
      <c r="N371" s="303"/>
      <c r="O371" s="303"/>
      <c r="P371" s="301"/>
      <c r="Q371" s="301"/>
      <c r="R371" s="301"/>
      <c r="S371" s="301"/>
      <c r="T371" s="301"/>
      <c r="U371" s="301"/>
      <c r="V371" s="303"/>
      <c r="W371" s="303"/>
      <c r="X371" s="303"/>
      <c r="Y371" s="301"/>
      <c r="Z371" s="303"/>
      <c r="AA371" s="303"/>
      <c r="AB371" s="303"/>
      <c r="AC371" s="303"/>
      <c r="AD371" s="301"/>
      <c r="AE371" s="304"/>
      <c r="AF371" s="301"/>
      <c r="AG371" s="301"/>
      <c r="AH371" s="301"/>
    </row>
    <row r="372" spans="1:34" ht="15.75" customHeight="1">
      <c r="A372" s="301"/>
      <c r="B372" s="301"/>
      <c r="C372" s="301"/>
      <c r="D372" s="301"/>
      <c r="E372" s="301"/>
      <c r="F372" s="301"/>
      <c r="G372" s="301"/>
      <c r="H372" s="301"/>
      <c r="I372" s="301"/>
      <c r="J372" s="301"/>
      <c r="K372" s="301"/>
      <c r="L372" s="302"/>
      <c r="M372" s="301"/>
      <c r="N372" s="303"/>
      <c r="O372" s="303"/>
      <c r="P372" s="301"/>
      <c r="Q372" s="301"/>
      <c r="R372" s="301"/>
      <c r="S372" s="301"/>
      <c r="T372" s="301"/>
      <c r="U372" s="301"/>
      <c r="V372" s="303"/>
      <c r="W372" s="303"/>
      <c r="X372" s="303"/>
      <c r="Y372" s="301"/>
      <c r="Z372" s="303"/>
      <c r="AA372" s="303"/>
      <c r="AB372" s="303"/>
      <c r="AC372" s="303"/>
      <c r="AD372" s="301"/>
      <c r="AE372" s="304"/>
      <c r="AF372" s="301"/>
      <c r="AG372" s="301"/>
      <c r="AH372" s="301"/>
    </row>
    <row r="373" spans="1:34" ht="15.75" customHeight="1"/>
    <row r="374" spans="1:34" ht="15.75" customHeight="1"/>
    <row r="375" spans="1:34" ht="15.75" customHeight="1"/>
    <row r="376" spans="1:34" ht="15.75" customHeight="1"/>
    <row r="377" spans="1:34" ht="15.75" customHeight="1"/>
    <row r="378" spans="1:34" ht="15.75" customHeight="1"/>
    <row r="379" spans="1:34" ht="15.75" customHeight="1"/>
    <row r="380" spans="1:34" ht="15.75" customHeight="1"/>
    <row r="381" spans="1:34" ht="15.75" customHeight="1"/>
    <row r="382" spans="1:34" ht="15.75" customHeight="1"/>
    <row r="383" spans="1:34" ht="15.75" customHeight="1"/>
    <row r="384" spans="1:3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6:AG172"/>
  <mergeCells count="1">
    <mergeCell ref="H5:K5"/>
  </mergeCells>
  <pageMargins left="0.70866141732283472" right="0.70866141732283472" top="0.74803149606299213" bottom="0.74803149606299213" header="0" footer="0"/>
  <pageSetup paperSize="5"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outlinePr summaryBelow="0" summaryRight="0"/>
    <pageSetUpPr fitToPage="1"/>
  </sheetPr>
  <dimension ref="A1:AF1000"/>
  <sheetViews>
    <sheetView showGridLines="0" workbookViewId="0">
      <pane xSplit="5" ySplit="6" topLeftCell="F7" activePane="bottomRight" state="frozen"/>
      <selection pane="topRight" activeCell="F1" sqref="F1"/>
      <selection pane="bottomLeft" activeCell="A7" sqref="A7"/>
      <selection pane="bottomRight" activeCell="F7" sqref="F7"/>
    </sheetView>
  </sheetViews>
  <sheetFormatPr baseColWidth="10" defaultColWidth="14.42578125" defaultRowHeight="15" customHeight="1"/>
  <cols>
    <col min="1" max="1" width="20.28515625" customWidth="1"/>
    <col min="2" max="2" width="29.28515625" customWidth="1"/>
    <col min="3" max="3" width="16.7109375" customWidth="1"/>
    <col min="4" max="4" width="24.7109375" customWidth="1"/>
    <col min="5" max="5" width="40.7109375" customWidth="1"/>
    <col min="6" max="6" width="15" customWidth="1"/>
    <col min="7" max="7" width="18.5703125" customWidth="1"/>
    <col min="8" max="8" width="46.7109375" customWidth="1"/>
    <col min="9" max="10" width="10.140625" customWidth="1"/>
    <col min="11" max="12" width="10.7109375" customWidth="1"/>
    <col min="13" max="13" width="16.140625" customWidth="1"/>
    <col min="14" max="14" width="15" hidden="1" customWidth="1"/>
    <col min="15" max="15" width="54.42578125" hidden="1" customWidth="1"/>
    <col min="16" max="16" width="22.140625" hidden="1" customWidth="1"/>
    <col min="17" max="17" width="18.42578125" hidden="1" customWidth="1"/>
    <col min="18" max="18" width="22.5703125" customWidth="1"/>
    <col min="19" max="24" width="14.42578125" customWidth="1"/>
    <col min="25" max="25" width="21.5703125" customWidth="1"/>
    <col min="26" max="28" width="14.42578125" customWidth="1"/>
    <col min="29" max="29" width="20" customWidth="1"/>
    <col min="30" max="31" width="36.42578125" customWidth="1"/>
    <col min="32" max="32" width="14.42578125" customWidth="1"/>
  </cols>
  <sheetData>
    <row r="1" spans="1:32">
      <c r="A1" s="311"/>
      <c r="B1" s="311"/>
      <c r="C1" s="312"/>
      <c r="D1" s="311"/>
      <c r="E1" s="313"/>
      <c r="F1" s="311"/>
      <c r="G1" s="313"/>
      <c r="H1" s="313"/>
      <c r="I1" s="314"/>
      <c r="J1" s="314"/>
      <c r="K1" s="311"/>
      <c r="L1" s="311"/>
      <c r="M1" s="315"/>
      <c r="N1" s="311"/>
      <c r="O1" s="313"/>
      <c r="P1" s="312"/>
      <c r="Q1" s="316"/>
      <c r="R1" s="312"/>
      <c r="S1" s="317"/>
      <c r="T1" s="317"/>
      <c r="U1" s="317"/>
      <c r="V1" s="317"/>
      <c r="W1" s="317"/>
      <c r="X1" s="318"/>
      <c r="Y1" s="318"/>
      <c r="Z1" s="318"/>
      <c r="AA1" s="318"/>
      <c r="AB1" s="317"/>
      <c r="AC1" s="311"/>
      <c r="AD1" s="312"/>
      <c r="AE1" s="311"/>
      <c r="AF1" s="311"/>
    </row>
    <row r="2" spans="1:32">
      <c r="A2" s="319" t="s">
        <v>3387</v>
      </c>
      <c r="B2" s="320"/>
      <c r="C2" s="321"/>
      <c r="D2" s="311"/>
      <c r="E2" s="313"/>
      <c r="F2" s="311"/>
      <c r="G2" s="322"/>
      <c r="H2" s="313"/>
      <c r="I2" s="314"/>
      <c r="J2" s="314"/>
      <c r="K2" s="311"/>
      <c r="L2" s="311"/>
      <c r="M2" s="315"/>
      <c r="N2" s="311"/>
      <c r="O2" s="313"/>
      <c r="P2" s="312"/>
      <c r="Q2" s="316"/>
      <c r="R2" s="312"/>
      <c r="S2" s="317"/>
      <c r="T2" s="317"/>
      <c r="U2" s="317"/>
      <c r="V2" s="317"/>
      <c r="W2" s="317"/>
      <c r="X2" s="318"/>
      <c r="Y2" s="318"/>
      <c r="Z2" s="318"/>
      <c r="AA2" s="318"/>
      <c r="AB2" s="317"/>
      <c r="AC2" s="311"/>
      <c r="AD2" s="312"/>
      <c r="AE2" s="311"/>
      <c r="AF2" s="311"/>
    </row>
    <row r="3" spans="1:32">
      <c r="A3" s="319" t="s">
        <v>2</v>
      </c>
      <c r="B3" s="320"/>
      <c r="C3" s="321"/>
      <c r="D3" s="311"/>
      <c r="E3" s="313"/>
      <c r="F3" s="311"/>
      <c r="G3" s="311"/>
      <c r="H3" s="313"/>
      <c r="I3" s="314"/>
      <c r="J3" s="314"/>
      <c r="K3" s="311"/>
      <c r="L3" s="311"/>
      <c r="M3" s="315"/>
      <c r="N3" s="311"/>
      <c r="O3" s="313"/>
      <c r="P3" s="312"/>
      <c r="Q3" s="316"/>
      <c r="R3" s="312"/>
      <c r="S3" s="317"/>
      <c r="T3" s="317"/>
      <c r="U3" s="317"/>
      <c r="V3" s="317"/>
      <c r="W3" s="317"/>
      <c r="X3" s="318"/>
      <c r="Y3" s="318"/>
      <c r="Z3" s="318"/>
      <c r="AA3" s="318"/>
      <c r="AB3" s="317"/>
      <c r="AC3" s="311"/>
      <c r="AD3" s="312"/>
      <c r="AE3" s="311"/>
      <c r="AF3" s="311"/>
    </row>
    <row r="4" spans="1:32">
      <c r="A4" s="320"/>
      <c r="B4" s="320"/>
      <c r="C4" s="321"/>
      <c r="D4" s="311"/>
      <c r="E4" s="313"/>
      <c r="F4" s="311"/>
      <c r="G4" s="312"/>
      <c r="H4" s="313"/>
      <c r="I4" s="314"/>
      <c r="J4" s="314"/>
      <c r="K4" s="312"/>
      <c r="L4" s="312"/>
      <c r="M4" s="315"/>
      <c r="N4" s="311"/>
      <c r="O4" s="313"/>
      <c r="P4" s="312"/>
      <c r="Q4" s="316"/>
      <c r="R4" s="312"/>
      <c r="S4" s="317"/>
      <c r="T4" s="317"/>
      <c r="U4" s="317"/>
      <c r="V4" s="317"/>
      <c r="W4" s="317"/>
      <c r="X4" s="318"/>
      <c r="Y4" s="318"/>
      <c r="Z4" s="318"/>
      <c r="AA4" s="318"/>
      <c r="AB4" s="317"/>
      <c r="AC4" s="311"/>
      <c r="AD4" s="312"/>
      <c r="AE4" s="311"/>
      <c r="AF4" s="311"/>
    </row>
    <row r="5" spans="1:32">
      <c r="A5" s="138"/>
      <c r="B5" s="138"/>
      <c r="C5" s="139"/>
      <c r="D5" s="138"/>
      <c r="E5" s="313"/>
      <c r="F5" s="312"/>
      <c r="G5" s="312"/>
      <c r="H5" s="313"/>
      <c r="I5" s="314"/>
      <c r="J5" s="314"/>
      <c r="K5" s="312"/>
      <c r="L5" s="312"/>
      <c r="M5" s="315"/>
      <c r="N5" s="312"/>
      <c r="O5" s="323"/>
      <c r="P5" s="324"/>
      <c r="Q5" s="316"/>
      <c r="R5" s="324"/>
      <c r="S5" s="325"/>
      <c r="T5" s="325"/>
      <c r="U5" s="325"/>
      <c r="V5" s="325"/>
      <c r="W5" s="325"/>
      <c r="X5" s="326"/>
      <c r="Y5" s="326"/>
      <c r="Z5" s="326"/>
      <c r="AA5" s="326"/>
      <c r="AB5" s="325"/>
      <c r="AC5" s="327"/>
      <c r="AD5" s="312"/>
      <c r="AE5" s="312"/>
      <c r="AF5" s="311"/>
    </row>
    <row r="6" spans="1:32" ht="105">
      <c r="A6" s="328" t="s">
        <v>33</v>
      </c>
      <c r="B6" s="328" t="s">
        <v>4</v>
      </c>
      <c r="C6" s="329" t="s">
        <v>5</v>
      </c>
      <c r="D6" s="328" t="s">
        <v>3398</v>
      </c>
      <c r="E6" s="330" t="s">
        <v>37</v>
      </c>
      <c r="F6" s="328" t="s">
        <v>39</v>
      </c>
      <c r="G6" s="328" t="s">
        <v>40</v>
      </c>
      <c r="H6" s="328" t="s">
        <v>12</v>
      </c>
      <c r="I6" s="329" t="s">
        <v>54</v>
      </c>
      <c r="J6" s="329" t="s">
        <v>55</v>
      </c>
      <c r="K6" s="328" t="s">
        <v>56</v>
      </c>
      <c r="L6" s="328" t="s">
        <v>1679</v>
      </c>
      <c r="M6" s="331" t="s">
        <v>3404</v>
      </c>
      <c r="N6" s="328" t="s">
        <v>3407</v>
      </c>
      <c r="O6" s="328" t="s">
        <v>75</v>
      </c>
      <c r="P6" s="328" t="s">
        <v>77</v>
      </c>
      <c r="Q6" s="332" t="s">
        <v>3408</v>
      </c>
      <c r="R6" s="328" t="s">
        <v>1681</v>
      </c>
      <c r="S6" s="333" t="s">
        <v>86</v>
      </c>
      <c r="T6" s="333" t="s">
        <v>93</v>
      </c>
      <c r="U6" s="333" t="s">
        <v>94</v>
      </c>
      <c r="V6" s="333" t="s">
        <v>95</v>
      </c>
      <c r="W6" s="333" t="s">
        <v>97</v>
      </c>
      <c r="X6" s="333" t="s">
        <v>98</v>
      </c>
      <c r="Y6" s="333" t="s">
        <v>100</v>
      </c>
      <c r="Z6" s="333" t="s">
        <v>102</v>
      </c>
      <c r="AA6" s="333" t="s">
        <v>103</v>
      </c>
      <c r="AB6" s="333" t="s">
        <v>105</v>
      </c>
      <c r="AC6" s="328" t="s">
        <v>15</v>
      </c>
      <c r="AD6" s="328" t="s">
        <v>1684</v>
      </c>
      <c r="AE6" s="328" t="s">
        <v>1686</v>
      </c>
      <c r="AF6" s="312"/>
    </row>
    <row r="7" spans="1:32" ht="150">
      <c r="A7" s="334" t="s">
        <v>3414</v>
      </c>
      <c r="B7" s="335" t="s">
        <v>3416</v>
      </c>
      <c r="C7" s="335" t="s">
        <v>3419</v>
      </c>
      <c r="D7" s="335" t="s">
        <v>3420</v>
      </c>
      <c r="E7" s="336" t="s">
        <v>3421</v>
      </c>
      <c r="F7" s="335" t="s">
        <v>123</v>
      </c>
      <c r="G7" s="337">
        <v>800212285</v>
      </c>
      <c r="H7" s="338" t="s">
        <v>3423</v>
      </c>
      <c r="I7" s="339">
        <v>42552</v>
      </c>
      <c r="J7" s="339">
        <v>42583</v>
      </c>
      <c r="K7" s="340">
        <v>43312</v>
      </c>
      <c r="L7" s="337">
        <v>360</v>
      </c>
      <c r="M7" s="341">
        <v>150000000</v>
      </c>
      <c r="N7" s="337"/>
      <c r="O7" s="336"/>
      <c r="P7" s="342"/>
      <c r="Q7" s="342"/>
      <c r="R7" s="343" t="s">
        <v>3428</v>
      </c>
      <c r="S7" s="344"/>
      <c r="T7" s="344"/>
      <c r="U7" s="344"/>
      <c r="V7" s="344"/>
      <c r="W7" s="344">
        <v>9100000</v>
      </c>
      <c r="X7" s="345">
        <v>3</v>
      </c>
      <c r="Y7" s="343" t="s">
        <v>3431</v>
      </c>
      <c r="Z7" s="345">
        <f>180+180+90+45</f>
        <v>495</v>
      </c>
      <c r="AA7" s="345">
        <v>810</v>
      </c>
      <c r="AB7" s="344">
        <f t="shared" ref="AB7:AB14" si="0">W7+M7</f>
        <v>159100000</v>
      </c>
      <c r="AC7" s="343" t="s">
        <v>3440</v>
      </c>
      <c r="AD7" s="335" t="s">
        <v>3441</v>
      </c>
      <c r="AE7" s="335"/>
      <c r="AF7" s="311"/>
    </row>
    <row r="8" spans="1:32" ht="90">
      <c r="A8" s="335" t="s">
        <v>3442</v>
      </c>
      <c r="B8" s="335" t="s">
        <v>2578</v>
      </c>
      <c r="C8" s="335" t="s">
        <v>1713</v>
      </c>
      <c r="D8" s="335" t="s">
        <v>3443</v>
      </c>
      <c r="E8" s="336" t="s">
        <v>3444</v>
      </c>
      <c r="F8" s="335" t="s">
        <v>123</v>
      </c>
      <c r="G8" s="337">
        <v>900062917</v>
      </c>
      <c r="H8" s="338" t="s">
        <v>3445</v>
      </c>
      <c r="I8" s="339">
        <v>42674</v>
      </c>
      <c r="J8" s="339">
        <v>42674</v>
      </c>
      <c r="K8" s="340">
        <v>43464</v>
      </c>
      <c r="L8" s="337">
        <v>360</v>
      </c>
      <c r="M8" s="341">
        <v>8000000</v>
      </c>
      <c r="N8" s="337"/>
      <c r="O8" s="336"/>
      <c r="P8" s="342"/>
      <c r="Q8" s="342"/>
      <c r="R8" s="343" t="s">
        <v>3446</v>
      </c>
      <c r="S8" s="344"/>
      <c r="T8" s="344"/>
      <c r="U8" s="344"/>
      <c r="V8" s="344"/>
      <c r="W8" s="344"/>
      <c r="X8" s="345">
        <v>2</v>
      </c>
      <c r="Y8" s="335" t="s">
        <v>3447</v>
      </c>
      <c r="Z8" s="345" t="s">
        <v>3449</v>
      </c>
      <c r="AA8" s="335">
        <v>780</v>
      </c>
      <c r="AB8" s="344">
        <f t="shared" si="0"/>
        <v>8000000</v>
      </c>
      <c r="AC8" s="346" t="s">
        <v>3440</v>
      </c>
      <c r="AD8" s="335" t="s">
        <v>1707</v>
      </c>
      <c r="AE8" s="335"/>
      <c r="AF8" s="311"/>
    </row>
    <row r="9" spans="1:32" ht="135">
      <c r="A9" s="335" t="s">
        <v>3457</v>
      </c>
      <c r="B9" s="335" t="s">
        <v>2578</v>
      </c>
      <c r="C9" s="335" t="s">
        <v>1713</v>
      </c>
      <c r="D9" s="335" t="s">
        <v>3458</v>
      </c>
      <c r="E9" s="336" t="s">
        <v>3459</v>
      </c>
      <c r="F9" s="335" t="s">
        <v>123</v>
      </c>
      <c r="G9" s="337">
        <v>901041581</v>
      </c>
      <c r="H9" s="338" t="s">
        <v>3460</v>
      </c>
      <c r="I9" s="339">
        <v>42734</v>
      </c>
      <c r="J9" s="339">
        <v>42807</v>
      </c>
      <c r="K9" s="340">
        <v>43477</v>
      </c>
      <c r="L9" s="337">
        <v>390</v>
      </c>
      <c r="M9" s="341">
        <v>14499071243</v>
      </c>
      <c r="N9" s="337"/>
      <c r="O9" s="336"/>
      <c r="P9" s="342"/>
      <c r="Q9" s="342"/>
      <c r="R9" s="343" t="s">
        <v>3428</v>
      </c>
      <c r="S9" s="344"/>
      <c r="T9" s="344"/>
      <c r="U9" s="344"/>
      <c r="V9" s="344"/>
      <c r="W9" s="344"/>
      <c r="X9" s="345">
        <v>1</v>
      </c>
      <c r="Y9" s="335" t="s">
        <v>3464</v>
      </c>
      <c r="Z9" s="345">
        <v>60</v>
      </c>
      <c r="AA9" s="345">
        <v>480</v>
      </c>
      <c r="AB9" s="344">
        <f t="shared" si="0"/>
        <v>14499071243</v>
      </c>
      <c r="AC9" s="343" t="s">
        <v>3466</v>
      </c>
      <c r="AD9" s="343" t="s">
        <v>3467</v>
      </c>
      <c r="AE9" s="336" t="s">
        <v>3468</v>
      </c>
      <c r="AF9" s="311"/>
    </row>
    <row r="10" spans="1:32" ht="210">
      <c r="A10" s="335" t="s">
        <v>3469</v>
      </c>
      <c r="B10" s="335" t="s">
        <v>3470</v>
      </c>
      <c r="C10" s="335" t="s">
        <v>1713</v>
      </c>
      <c r="D10" s="335" t="s">
        <v>3471</v>
      </c>
      <c r="E10" s="336" t="s">
        <v>3472</v>
      </c>
      <c r="F10" s="335" t="s">
        <v>123</v>
      </c>
      <c r="G10" s="337">
        <v>901040060</v>
      </c>
      <c r="H10" s="338" t="s">
        <v>3473</v>
      </c>
      <c r="I10" s="339">
        <v>42734</v>
      </c>
      <c r="J10" s="339">
        <v>42807</v>
      </c>
      <c r="K10" s="340">
        <v>43508</v>
      </c>
      <c r="L10" s="337">
        <v>420</v>
      </c>
      <c r="M10" s="341">
        <v>1452338505</v>
      </c>
      <c r="N10" s="337"/>
      <c r="O10" s="336"/>
      <c r="P10" s="342"/>
      <c r="Q10" s="342"/>
      <c r="R10" s="343" t="s">
        <v>3428</v>
      </c>
      <c r="S10" s="344"/>
      <c r="T10" s="344"/>
      <c r="U10" s="344"/>
      <c r="V10" s="344"/>
      <c r="W10" s="344"/>
      <c r="X10" s="345">
        <v>1</v>
      </c>
      <c r="Y10" s="347">
        <v>43202</v>
      </c>
      <c r="Z10" s="345">
        <v>60</v>
      </c>
      <c r="AA10" s="345">
        <v>510</v>
      </c>
      <c r="AB10" s="344">
        <f t="shared" si="0"/>
        <v>1452338505</v>
      </c>
      <c r="AC10" s="343" t="s">
        <v>3466</v>
      </c>
      <c r="AD10" s="335" t="s">
        <v>3478</v>
      </c>
      <c r="AE10" s="335" t="s">
        <v>3479</v>
      </c>
      <c r="AF10" s="311"/>
    </row>
    <row r="11" spans="1:32" ht="75">
      <c r="A11" s="335" t="s">
        <v>3480</v>
      </c>
      <c r="B11" s="335" t="s">
        <v>3416</v>
      </c>
      <c r="C11" s="335" t="s">
        <v>1713</v>
      </c>
      <c r="D11" s="335" t="s">
        <v>3481</v>
      </c>
      <c r="E11" s="311" t="s">
        <v>3482</v>
      </c>
      <c r="F11" s="335" t="s">
        <v>123</v>
      </c>
      <c r="G11" s="337">
        <v>900959051</v>
      </c>
      <c r="H11" s="338" t="s">
        <v>3484</v>
      </c>
      <c r="I11" s="339">
        <v>42734</v>
      </c>
      <c r="J11" s="339">
        <v>42828</v>
      </c>
      <c r="K11" s="339">
        <v>43283</v>
      </c>
      <c r="L11" s="337">
        <v>300</v>
      </c>
      <c r="M11" s="341">
        <v>1169910000</v>
      </c>
      <c r="N11" s="337"/>
      <c r="O11" s="336"/>
      <c r="P11" s="342"/>
      <c r="Q11" s="342"/>
      <c r="R11" s="343" t="s">
        <v>3485</v>
      </c>
      <c r="S11" s="344">
        <v>1</v>
      </c>
      <c r="T11" s="344"/>
      <c r="U11" s="344"/>
      <c r="V11" s="344"/>
      <c r="W11" s="344">
        <v>625898231</v>
      </c>
      <c r="X11" s="345">
        <v>2</v>
      </c>
      <c r="Y11" s="343" t="s">
        <v>3486</v>
      </c>
      <c r="Z11" s="345" t="s">
        <v>3487</v>
      </c>
      <c r="AA11" s="345"/>
      <c r="AB11" s="344">
        <f t="shared" si="0"/>
        <v>1795808231</v>
      </c>
      <c r="AC11" s="346" t="s">
        <v>3440</v>
      </c>
      <c r="AD11" s="335" t="s">
        <v>3488</v>
      </c>
      <c r="AE11" s="335"/>
      <c r="AF11" s="311"/>
    </row>
    <row r="12" spans="1:32" ht="60">
      <c r="A12" s="335" t="s">
        <v>3489</v>
      </c>
      <c r="B12" s="335" t="s">
        <v>3490</v>
      </c>
      <c r="C12" s="335" t="s">
        <v>1713</v>
      </c>
      <c r="D12" s="335" t="s">
        <v>3491</v>
      </c>
      <c r="E12" s="336" t="s">
        <v>3492</v>
      </c>
      <c r="F12" s="335" t="s">
        <v>123</v>
      </c>
      <c r="G12" s="337">
        <v>899999230</v>
      </c>
      <c r="H12" s="338" t="s">
        <v>3493</v>
      </c>
      <c r="I12" s="339">
        <v>42734</v>
      </c>
      <c r="J12" s="339">
        <v>42963</v>
      </c>
      <c r="K12" s="348">
        <v>43689</v>
      </c>
      <c r="L12" s="349">
        <v>330</v>
      </c>
      <c r="M12" s="341">
        <v>289219400</v>
      </c>
      <c r="N12" s="337"/>
      <c r="O12" s="336"/>
      <c r="P12" s="342"/>
      <c r="Q12" s="342"/>
      <c r="R12" s="343" t="s">
        <v>3497</v>
      </c>
      <c r="S12" s="344"/>
      <c r="T12" s="344"/>
      <c r="U12" s="344"/>
      <c r="V12" s="344"/>
      <c r="W12" s="344"/>
      <c r="X12" s="345">
        <v>2</v>
      </c>
      <c r="Y12" s="350" t="s">
        <v>3499</v>
      </c>
      <c r="Z12" s="345">
        <f>150+120+90</f>
        <v>360</v>
      </c>
      <c r="AA12" s="345">
        <f>360+330+60</f>
        <v>750</v>
      </c>
      <c r="AB12" s="344">
        <f t="shared" si="0"/>
        <v>289219400</v>
      </c>
      <c r="AC12" s="346" t="s">
        <v>3502</v>
      </c>
      <c r="AD12" s="82" t="s">
        <v>1117</v>
      </c>
      <c r="AE12" s="335"/>
      <c r="AF12" s="311"/>
    </row>
    <row r="13" spans="1:32" ht="89.25" customHeight="1">
      <c r="A13" s="335" t="s">
        <v>3505</v>
      </c>
      <c r="B13" s="335" t="s">
        <v>3416</v>
      </c>
      <c r="C13" s="335" t="s">
        <v>1713</v>
      </c>
      <c r="D13" s="335" t="s">
        <v>3507</v>
      </c>
      <c r="E13" s="336" t="s">
        <v>3492</v>
      </c>
      <c r="F13" s="335" t="s">
        <v>123</v>
      </c>
      <c r="G13" s="337">
        <v>899999230</v>
      </c>
      <c r="H13" s="338" t="s">
        <v>3508</v>
      </c>
      <c r="I13" s="339">
        <v>42734</v>
      </c>
      <c r="J13" s="339">
        <v>42832</v>
      </c>
      <c r="K13" s="339">
        <v>43485</v>
      </c>
      <c r="L13" s="337">
        <v>240</v>
      </c>
      <c r="M13" s="341">
        <v>784695923</v>
      </c>
      <c r="N13" s="337"/>
      <c r="O13" s="336"/>
      <c r="P13" s="342"/>
      <c r="Q13" s="342"/>
      <c r="R13" s="343" t="s">
        <v>3509</v>
      </c>
      <c r="S13" s="344"/>
      <c r="T13" s="344"/>
      <c r="U13" s="344"/>
      <c r="V13" s="344"/>
      <c r="W13" s="344"/>
      <c r="X13" s="345">
        <v>4</v>
      </c>
      <c r="Y13" s="345" t="s">
        <v>3510</v>
      </c>
      <c r="Z13" s="345" t="s">
        <v>3511</v>
      </c>
      <c r="AA13" s="343">
        <v>405</v>
      </c>
      <c r="AB13" s="344">
        <f t="shared" si="0"/>
        <v>784695923</v>
      </c>
      <c r="AC13" s="346" t="s">
        <v>3502</v>
      </c>
      <c r="AD13" s="346" t="s">
        <v>3216</v>
      </c>
      <c r="AE13" s="335"/>
      <c r="AF13" s="311"/>
    </row>
    <row r="14" spans="1:32" ht="90">
      <c r="A14" s="335" t="s">
        <v>3513</v>
      </c>
      <c r="B14" s="335" t="s">
        <v>3416</v>
      </c>
      <c r="C14" s="335" t="s">
        <v>1713</v>
      </c>
      <c r="D14" s="335" t="s">
        <v>3516</v>
      </c>
      <c r="E14" s="336" t="s">
        <v>3492</v>
      </c>
      <c r="F14" s="335" t="s">
        <v>123</v>
      </c>
      <c r="G14" s="337">
        <v>899999230</v>
      </c>
      <c r="H14" s="338" t="s">
        <v>3517</v>
      </c>
      <c r="I14" s="339">
        <v>42734</v>
      </c>
      <c r="J14" s="339">
        <v>42832</v>
      </c>
      <c r="K14" s="339">
        <v>43362</v>
      </c>
      <c r="L14" s="337">
        <v>180</v>
      </c>
      <c r="M14" s="341">
        <v>1299854942</v>
      </c>
      <c r="N14" s="337"/>
      <c r="O14" s="336"/>
      <c r="P14" s="342"/>
      <c r="Q14" s="342"/>
      <c r="R14" s="343" t="s">
        <v>3518</v>
      </c>
      <c r="S14" s="344"/>
      <c r="T14" s="344"/>
      <c r="U14" s="344"/>
      <c r="V14" s="344"/>
      <c r="W14" s="344"/>
      <c r="X14" s="345">
        <v>3</v>
      </c>
      <c r="Y14" s="351" t="s">
        <v>3519</v>
      </c>
      <c r="Z14" s="345">
        <f>150+90+60</f>
        <v>300</v>
      </c>
      <c r="AA14" s="345">
        <f>150+90+60+180</f>
        <v>480</v>
      </c>
      <c r="AB14" s="344">
        <f t="shared" si="0"/>
        <v>1299854942</v>
      </c>
      <c r="AC14" s="343" t="s">
        <v>3440</v>
      </c>
      <c r="AD14" s="335" t="s">
        <v>3524</v>
      </c>
      <c r="AE14" s="335" t="s">
        <v>3525</v>
      </c>
      <c r="AF14" s="311"/>
    </row>
    <row r="15" spans="1:32">
      <c r="A15" s="311"/>
      <c r="B15" s="311"/>
      <c r="C15" s="312"/>
      <c r="D15" s="311"/>
      <c r="E15" s="313"/>
      <c r="F15" s="311"/>
      <c r="G15" s="311"/>
      <c r="H15" s="313"/>
      <c r="I15" s="314"/>
      <c r="J15" s="314"/>
      <c r="K15" s="311"/>
      <c r="L15" s="311"/>
      <c r="M15" s="315"/>
      <c r="N15" s="311"/>
      <c r="O15" s="313"/>
      <c r="P15" s="312"/>
      <c r="Q15" s="316"/>
      <c r="R15" s="312"/>
      <c r="S15" s="317"/>
      <c r="T15" s="317"/>
      <c r="U15" s="317"/>
      <c r="V15" s="317"/>
      <c r="W15" s="317"/>
      <c r="X15" s="318"/>
      <c r="Y15" s="318"/>
      <c r="Z15" s="318"/>
      <c r="AA15" s="318"/>
      <c r="AB15" s="317"/>
      <c r="AC15" s="311"/>
      <c r="AD15" s="312"/>
      <c r="AE15" s="311"/>
      <c r="AF15" s="311"/>
    </row>
    <row r="16" spans="1:32">
      <c r="A16" s="311"/>
      <c r="B16" s="311"/>
      <c r="C16" s="312"/>
      <c r="D16" s="311"/>
      <c r="E16" s="313"/>
      <c r="F16" s="311"/>
      <c r="G16" s="311"/>
      <c r="H16" s="313"/>
      <c r="I16" s="314"/>
      <c r="J16" s="314"/>
      <c r="K16" s="311"/>
      <c r="L16" s="311"/>
      <c r="M16" s="315"/>
      <c r="N16" s="311"/>
      <c r="O16" s="313"/>
      <c r="P16" s="312"/>
      <c r="Q16" s="316"/>
      <c r="R16" s="312"/>
      <c r="S16" s="317"/>
      <c r="T16" s="317"/>
      <c r="U16" s="317"/>
      <c r="V16" s="317"/>
      <c r="W16" s="317"/>
      <c r="X16" s="318"/>
      <c r="Y16" s="318"/>
      <c r="Z16" s="318"/>
      <c r="AA16" s="318"/>
      <c r="AB16" s="317"/>
      <c r="AC16" s="311"/>
      <c r="AD16" s="312"/>
      <c r="AE16" s="311"/>
      <c r="AF16" s="311"/>
    </row>
    <row r="17" spans="1:32">
      <c r="A17" s="311"/>
      <c r="B17" s="311"/>
      <c r="C17" s="312"/>
      <c r="D17" s="311"/>
      <c r="E17" s="313"/>
      <c r="F17" s="311"/>
      <c r="G17" s="311"/>
      <c r="H17" s="313"/>
      <c r="I17" s="314"/>
      <c r="J17" s="314"/>
      <c r="K17" s="311"/>
      <c r="L17" s="311"/>
      <c r="M17" s="315"/>
      <c r="N17" s="311"/>
      <c r="O17" s="313"/>
      <c r="P17" s="312"/>
      <c r="Q17" s="316"/>
      <c r="R17" s="312"/>
      <c r="S17" s="317"/>
      <c r="T17" s="317"/>
      <c r="U17" s="317"/>
      <c r="V17" s="317"/>
      <c r="W17" s="317"/>
      <c r="X17" s="318"/>
      <c r="Y17" s="318"/>
      <c r="Z17" s="318"/>
      <c r="AA17" s="318"/>
      <c r="AB17" s="317"/>
      <c r="AC17" s="311"/>
      <c r="AD17" s="312"/>
      <c r="AE17" s="311"/>
      <c r="AF17" s="311"/>
    </row>
    <row r="18" spans="1:32">
      <c r="A18" s="311"/>
      <c r="B18" s="311"/>
      <c r="C18" s="312"/>
      <c r="D18" s="311"/>
      <c r="E18" s="313"/>
      <c r="F18" s="311"/>
      <c r="G18" s="311"/>
      <c r="H18" s="313"/>
      <c r="I18" s="314"/>
      <c r="J18" s="314"/>
      <c r="K18" s="311"/>
      <c r="L18" s="311"/>
      <c r="M18" s="315"/>
      <c r="N18" s="311"/>
      <c r="O18" s="313"/>
      <c r="P18" s="312"/>
      <c r="Q18" s="316"/>
      <c r="R18" s="312"/>
      <c r="S18" s="317"/>
      <c r="T18" s="317"/>
      <c r="U18" s="317"/>
      <c r="V18" s="317"/>
      <c r="W18" s="317"/>
      <c r="X18" s="318"/>
      <c r="Y18" s="318"/>
      <c r="Z18" s="318"/>
      <c r="AA18" s="318"/>
      <c r="AB18" s="317"/>
      <c r="AC18" s="311"/>
      <c r="AD18" s="312"/>
      <c r="AE18" s="311"/>
      <c r="AF18" s="311"/>
    </row>
    <row r="19" spans="1:32">
      <c r="A19" s="311"/>
      <c r="B19" s="311"/>
      <c r="C19" s="312"/>
      <c r="D19" s="311"/>
      <c r="E19" s="313"/>
      <c r="F19" s="311"/>
      <c r="G19" s="311"/>
      <c r="H19" s="313"/>
      <c r="I19" s="314"/>
      <c r="J19" s="314"/>
      <c r="K19" s="311"/>
      <c r="L19" s="311"/>
      <c r="M19" s="315"/>
      <c r="N19" s="311"/>
      <c r="O19" s="313"/>
      <c r="P19" s="312"/>
      <c r="Q19" s="316"/>
      <c r="R19" s="312"/>
      <c r="S19" s="317"/>
      <c r="T19" s="317"/>
      <c r="U19" s="317"/>
      <c r="V19" s="317"/>
      <c r="W19" s="317"/>
      <c r="X19" s="318"/>
      <c r="Y19" s="318"/>
      <c r="Z19" s="318"/>
      <c r="AA19" s="318"/>
      <c r="AB19" s="317"/>
      <c r="AC19" s="311"/>
      <c r="AD19" s="312"/>
      <c r="AE19" s="311"/>
      <c r="AF19" s="311"/>
    </row>
    <row r="20" spans="1:32">
      <c r="A20" s="311"/>
      <c r="B20" s="311"/>
      <c r="C20" s="312"/>
      <c r="D20" s="311"/>
      <c r="E20" s="313"/>
      <c r="F20" s="311"/>
      <c r="G20" s="311"/>
      <c r="H20" s="313"/>
      <c r="I20" s="314"/>
      <c r="J20" s="314"/>
      <c r="K20" s="311"/>
      <c r="L20" s="311"/>
      <c r="M20" s="315"/>
      <c r="N20" s="311"/>
      <c r="O20" s="313"/>
      <c r="P20" s="312"/>
      <c r="Q20" s="316"/>
      <c r="R20" s="312"/>
      <c r="S20" s="317"/>
      <c r="T20" s="317"/>
      <c r="U20" s="317"/>
      <c r="V20" s="317"/>
      <c r="W20" s="317"/>
      <c r="X20" s="318"/>
      <c r="Y20" s="318"/>
      <c r="Z20" s="318"/>
      <c r="AA20" s="318"/>
      <c r="AB20" s="317"/>
      <c r="AC20" s="311"/>
      <c r="AD20" s="312"/>
      <c r="AE20" s="311"/>
      <c r="AF20" s="311"/>
    </row>
    <row r="21" spans="1:32" ht="15.75" customHeight="1">
      <c r="A21" s="311"/>
      <c r="B21" s="311"/>
      <c r="C21" s="312"/>
      <c r="D21" s="311"/>
      <c r="E21" s="313"/>
      <c r="F21" s="311"/>
      <c r="G21" s="311"/>
      <c r="H21" s="313"/>
      <c r="I21" s="314"/>
      <c r="J21" s="314"/>
      <c r="K21" s="311"/>
      <c r="L21" s="311"/>
      <c r="M21" s="315"/>
      <c r="N21" s="311"/>
      <c r="O21" s="313"/>
      <c r="P21" s="312"/>
      <c r="Q21" s="316"/>
      <c r="R21" s="312"/>
      <c r="S21" s="317"/>
      <c r="T21" s="317"/>
      <c r="U21" s="317"/>
      <c r="V21" s="317"/>
      <c r="W21" s="317"/>
      <c r="X21" s="318"/>
      <c r="Y21" s="318"/>
      <c r="Z21" s="318"/>
      <c r="AA21" s="318"/>
      <c r="AB21" s="317"/>
      <c r="AC21" s="311"/>
      <c r="AD21" s="312"/>
      <c r="AE21" s="311"/>
      <c r="AF21" s="311"/>
    </row>
    <row r="22" spans="1:32" ht="15.75" customHeight="1">
      <c r="A22" s="311"/>
      <c r="B22" s="311"/>
      <c r="C22" s="311"/>
      <c r="D22" s="311"/>
      <c r="E22" s="311"/>
      <c r="F22" s="311"/>
      <c r="G22" s="311"/>
      <c r="H22" s="311"/>
      <c r="I22" s="311"/>
      <c r="J22" s="311"/>
      <c r="K22" s="311"/>
      <c r="L22" s="311"/>
      <c r="M22" s="311"/>
      <c r="N22" s="311"/>
      <c r="O22" s="311"/>
      <c r="P22" s="311"/>
      <c r="Q22" s="311"/>
      <c r="R22" s="311"/>
      <c r="S22" s="311"/>
      <c r="T22" s="311"/>
      <c r="U22" s="311"/>
      <c r="V22" s="311"/>
      <c r="W22" s="311"/>
      <c r="X22" s="312"/>
      <c r="Y22" s="318"/>
      <c r="Z22" s="312"/>
      <c r="AA22" s="312"/>
      <c r="AB22" s="311"/>
      <c r="AC22" s="311"/>
      <c r="AD22" s="312"/>
      <c r="AE22" s="311"/>
      <c r="AF22" s="311"/>
    </row>
    <row r="23" spans="1:32" ht="15.75" customHeight="1">
      <c r="A23" s="311"/>
      <c r="B23" s="311"/>
      <c r="C23" s="311"/>
      <c r="D23" s="311"/>
      <c r="E23" s="311"/>
      <c r="F23" s="311"/>
      <c r="G23" s="311"/>
      <c r="H23" s="311"/>
      <c r="I23" s="311"/>
      <c r="J23" s="311"/>
      <c r="K23" s="311"/>
      <c r="L23" s="311"/>
      <c r="M23" s="311"/>
      <c r="N23" s="311"/>
      <c r="O23" s="311"/>
      <c r="P23" s="311"/>
      <c r="Q23" s="311"/>
      <c r="R23" s="311"/>
      <c r="S23" s="311"/>
      <c r="T23" s="311"/>
      <c r="U23" s="311"/>
      <c r="V23" s="311"/>
      <c r="W23" s="311"/>
      <c r="X23" s="312"/>
      <c r="Y23" s="312"/>
      <c r="Z23" s="312"/>
      <c r="AA23" s="312"/>
      <c r="AB23" s="311"/>
      <c r="AC23" s="311"/>
      <c r="AD23" s="312"/>
      <c r="AE23" s="311"/>
      <c r="AF23" s="311"/>
    </row>
    <row r="24" spans="1:32" ht="15.75" customHeight="1">
      <c r="A24" s="311"/>
      <c r="B24" s="311"/>
      <c r="C24" s="311"/>
      <c r="D24" s="311"/>
      <c r="E24" s="311"/>
      <c r="F24" s="311"/>
      <c r="G24" s="311"/>
      <c r="H24" s="311"/>
      <c r="I24" s="311"/>
      <c r="J24" s="311"/>
      <c r="K24" s="311"/>
      <c r="L24" s="311"/>
      <c r="M24" s="311"/>
      <c r="N24" s="311"/>
      <c r="O24" s="311"/>
      <c r="P24" s="311"/>
      <c r="Q24" s="311"/>
      <c r="R24" s="311"/>
      <c r="S24" s="311"/>
      <c r="T24" s="311"/>
      <c r="U24" s="311"/>
      <c r="V24" s="311"/>
      <c r="W24" s="311"/>
      <c r="X24" s="312"/>
      <c r="Y24" s="312"/>
      <c r="Z24" s="312"/>
      <c r="AA24" s="312"/>
      <c r="AB24" s="311"/>
      <c r="AC24" s="311"/>
      <c r="AD24" s="312"/>
      <c r="AE24" s="311"/>
      <c r="AF24" s="311"/>
    </row>
    <row r="25" spans="1:32" ht="15.75" customHeight="1">
      <c r="A25" s="311"/>
      <c r="B25" s="311"/>
      <c r="C25" s="311"/>
      <c r="D25" s="311"/>
      <c r="E25" s="311"/>
      <c r="F25" s="311"/>
      <c r="G25" s="311"/>
      <c r="H25" s="311"/>
      <c r="I25" s="311"/>
      <c r="J25" s="311"/>
      <c r="K25" s="311"/>
      <c r="L25" s="311"/>
      <c r="M25" s="311"/>
      <c r="N25" s="311"/>
      <c r="O25" s="311"/>
      <c r="P25" s="311"/>
      <c r="Q25" s="311"/>
      <c r="R25" s="311"/>
      <c r="S25" s="311"/>
      <c r="T25" s="311"/>
      <c r="U25" s="311"/>
      <c r="V25" s="311"/>
      <c r="W25" s="311"/>
      <c r="X25" s="312"/>
      <c r="Y25" s="312"/>
      <c r="Z25" s="312"/>
      <c r="AA25" s="312"/>
      <c r="AB25" s="311"/>
      <c r="AC25" s="311"/>
      <c r="AD25" s="312"/>
      <c r="AE25" s="311"/>
      <c r="AF25" s="311"/>
    </row>
    <row r="26" spans="1:32" ht="15.75" customHeight="1">
      <c r="A26" s="311"/>
      <c r="B26" s="311"/>
      <c r="C26" s="311"/>
      <c r="D26" s="311"/>
      <c r="E26" s="311"/>
      <c r="F26" s="311"/>
      <c r="G26" s="311"/>
      <c r="H26" s="311"/>
      <c r="I26" s="311"/>
      <c r="J26" s="311"/>
      <c r="K26" s="311"/>
      <c r="L26" s="311"/>
      <c r="M26" s="311"/>
      <c r="N26" s="311"/>
      <c r="O26" s="311"/>
      <c r="P26" s="311"/>
      <c r="Q26" s="311"/>
      <c r="R26" s="311"/>
      <c r="S26" s="311"/>
      <c r="T26" s="311"/>
      <c r="U26" s="311"/>
      <c r="V26" s="311"/>
      <c r="W26" s="311"/>
      <c r="X26" s="312"/>
      <c r="Y26" s="312"/>
      <c r="Z26" s="312"/>
      <c r="AA26" s="312"/>
      <c r="AB26" s="311"/>
      <c r="AC26" s="311"/>
      <c r="AD26" s="312"/>
      <c r="AE26" s="311"/>
      <c r="AF26" s="311"/>
    </row>
    <row r="27" spans="1:32" ht="15.75" customHeight="1">
      <c r="A27" s="311"/>
      <c r="B27" s="311"/>
      <c r="C27" s="311"/>
      <c r="D27" s="311"/>
      <c r="E27" s="311"/>
      <c r="F27" s="311"/>
      <c r="G27" s="311"/>
      <c r="H27" s="311"/>
      <c r="I27" s="311"/>
      <c r="J27" s="311"/>
      <c r="K27" s="311"/>
      <c r="L27" s="311"/>
      <c r="M27" s="311"/>
      <c r="N27" s="311"/>
      <c r="O27" s="311"/>
      <c r="P27" s="311"/>
      <c r="Q27" s="311"/>
      <c r="R27" s="311"/>
      <c r="S27" s="311"/>
      <c r="T27" s="311"/>
      <c r="U27" s="311"/>
      <c r="V27" s="311"/>
      <c r="W27" s="311"/>
      <c r="X27" s="312"/>
      <c r="Y27" s="312"/>
      <c r="Z27" s="312"/>
      <c r="AA27" s="312"/>
      <c r="AB27" s="311"/>
      <c r="AC27" s="311"/>
      <c r="AD27" s="312"/>
      <c r="AE27" s="311"/>
      <c r="AF27" s="311"/>
    </row>
    <row r="28" spans="1:32" ht="15.75" customHeight="1">
      <c r="A28" s="311"/>
      <c r="B28" s="311"/>
      <c r="C28" s="311"/>
      <c r="D28" s="311"/>
      <c r="E28" s="311"/>
      <c r="F28" s="311"/>
      <c r="G28" s="311"/>
      <c r="H28" s="311"/>
      <c r="I28" s="311"/>
      <c r="J28" s="311"/>
      <c r="K28" s="311"/>
      <c r="L28" s="311"/>
      <c r="M28" s="311"/>
      <c r="N28" s="311"/>
      <c r="O28" s="311"/>
      <c r="P28" s="311"/>
      <c r="Q28" s="311"/>
      <c r="R28" s="311"/>
      <c r="S28" s="311"/>
      <c r="T28" s="311"/>
      <c r="U28" s="311"/>
      <c r="V28" s="311"/>
      <c r="W28" s="311"/>
      <c r="X28" s="312"/>
      <c r="Y28" s="312"/>
      <c r="Z28" s="312"/>
      <c r="AA28" s="312"/>
      <c r="AB28" s="311"/>
      <c r="AC28" s="311"/>
      <c r="AD28" s="312"/>
      <c r="AE28" s="311"/>
      <c r="AF28" s="311"/>
    </row>
    <row r="29" spans="1:32" ht="15.75" customHeight="1">
      <c r="A29" s="311"/>
      <c r="B29" s="311"/>
      <c r="C29" s="311"/>
      <c r="D29" s="311"/>
      <c r="E29" s="311"/>
      <c r="F29" s="311"/>
      <c r="G29" s="311"/>
      <c r="H29" s="311"/>
      <c r="I29" s="311"/>
      <c r="J29" s="311"/>
      <c r="K29" s="311"/>
      <c r="L29" s="311"/>
      <c r="M29" s="311"/>
      <c r="N29" s="311"/>
      <c r="O29" s="311"/>
      <c r="P29" s="311"/>
      <c r="Q29" s="311"/>
      <c r="R29" s="311"/>
      <c r="S29" s="311"/>
      <c r="T29" s="311"/>
      <c r="U29" s="311"/>
      <c r="V29" s="311"/>
      <c r="W29" s="311"/>
      <c r="X29" s="312"/>
      <c r="Y29" s="312"/>
      <c r="Z29" s="312"/>
      <c r="AA29" s="312"/>
      <c r="AB29" s="311"/>
      <c r="AC29" s="311"/>
      <c r="AD29" s="312"/>
      <c r="AE29" s="311"/>
      <c r="AF29" s="311"/>
    </row>
    <row r="30" spans="1:32" ht="15.75" customHeight="1">
      <c r="A30" s="311"/>
      <c r="B30" s="311"/>
      <c r="C30" s="311"/>
      <c r="D30" s="311"/>
      <c r="E30" s="311"/>
      <c r="F30" s="311"/>
      <c r="G30" s="311"/>
      <c r="H30" s="311"/>
      <c r="I30" s="311"/>
      <c r="J30" s="311"/>
      <c r="K30" s="311"/>
      <c r="L30" s="311"/>
      <c r="M30" s="311"/>
      <c r="N30" s="311"/>
      <c r="O30" s="311"/>
      <c r="P30" s="311"/>
      <c r="Q30" s="311"/>
      <c r="R30" s="311"/>
      <c r="S30" s="311"/>
      <c r="T30" s="311"/>
      <c r="U30" s="311"/>
      <c r="V30" s="311"/>
      <c r="W30" s="311"/>
      <c r="X30" s="312"/>
      <c r="Y30" s="312"/>
      <c r="Z30" s="312"/>
      <c r="AA30" s="312"/>
      <c r="AB30" s="311"/>
      <c r="AC30" s="311"/>
      <c r="AD30" s="312"/>
      <c r="AE30" s="311"/>
      <c r="AF30" s="311"/>
    </row>
    <row r="31" spans="1:32" ht="15.75" customHeight="1">
      <c r="A31" s="311"/>
      <c r="B31" s="311"/>
      <c r="C31" s="311"/>
      <c r="D31" s="311"/>
      <c r="E31" s="311"/>
      <c r="F31" s="311"/>
      <c r="G31" s="311"/>
      <c r="H31" s="311"/>
      <c r="I31" s="311"/>
      <c r="J31" s="311"/>
      <c r="K31" s="311"/>
      <c r="L31" s="311"/>
      <c r="M31" s="311"/>
      <c r="N31" s="311"/>
      <c r="O31" s="311"/>
      <c r="P31" s="311"/>
      <c r="Q31" s="311"/>
      <c r="R31" s="311"/>
      <c r="S31" s="311"/>
      <c r="T31" s="311"/>
      <c r="U31" s="311"/>
      <c r="V31" s="311"/>
      <c r="W31" s="311"/>
      <c r="X31" s="312"/>
      <c r="Y31" s="312"/>
      <c r="Z31" s="312"/>
      <c r="AA31" s="312"/>
      <c r="AB31" s="311"/>
      <c r="AC31" s="311"/>
      <c r="AD31" s="312"/>
      <c r="AE31" s="311"/>
      <c r="AF31" s="311"/>
    </row>
    <row r="32" spans="1:32" ht="15.75" customHeight="1">
      <c r="A32" s="311"/>
      <c r="B32" s="311"/>
      <c r="C32" s="311"/>
      <c r="D32" s="311"/>
      <c r="E32" s="311"/>
      <c r="F32" s="311"/>
      <c r="G32" s="311"/>
      <c r="H32" s="311"/>
      <c r="I32" s="311"/>
      <c r="J32" s="311"/>
      <c r="K32" s="311"/>
      <c r="L32" s="311"/>
      <c r="M32" s="311"/>
      <c r="N32" s="311"/>
      <c r="O32" s="311"/>
      <c r="P32" s="311"/>
      <c r="Q32" s="311"/>
      <c r="R32" s="311"/>
      <c r="S32" s="311"/>
      <c r="T32" s="311"/>
      <c r="U32" s="311"/>
      <c r="V32" s="311"/>
      <c r="W32" s="311"/>
      <c r="X32" s="312"/>
      <c r="Y32" s="312"/>
      <c r="Z32" s="312"/>
      <c r="AA32" s="312"/>
      <c r="AB32" s="311"/>
      <c r="AC32" s="311"/>
      <c r="AD32" s="312"/>
      <c r="AE32" s="311"/>
      <c r="AF32" s="311"/>
    </row>
    <row r="33" spans="1:32" ht="15.75" customHeight="1">
      <c r="A33" s="311"/>
      <c r="B33" s="311"/>
      <c r="C33" s="311"/>
      <c r="D33" s="311"/>
      <c r="E33" s="311"/>
      <c r="F33" s="311"/>
      <c r="G33" s="311"/>
      <c r="H33" s="311"/>
      <c r="I33" s="311"/>
      <c r="J33" s="311"/>
      <c r="K33" s="311"/>
      <c r="L33" s="311"/>
      <c r="M33" s="311"/>
      <c r="N33" s="311"/>
      <c r="O33" s="311"/>
      <c r="P33" s="311"/>
      <c r="Q33" s="311"/>
      <c r="R33" s="311"/>
      <c r="S33" s="311"/>
      <c r="T33" s="311"/>
      <c r="U33" s="311"/>
      <c r="V33" s="311"/>
      <c r="W33" s="311"/>
      <c r="X33" s="312"/>
      <c r="Y33" s="312"/>
      <c r="Z33" s="312"/>
      <c r="AA33" s="312"/>
      <c r="AB33" s="311"/>
      <c r="AC33" s="311"/>
      <c r="AD33" s="312"/>
      <c r="AE33" s="311"/>
      <c r="AF33" s="311"/>
    </row>
    <row r="34" spans="1:32" ht="15.75" customHeight="1">
      <c r="A34" s="311"/>
      <c r="B34" s="311"/>
      <c r="C34" s="311"/>
      <c r="D34" s="311"/>
      <c r="E34" s="311"/>
      <c r="F34" s="311"/>
      <c r="G34" s="311"/>
      <c r="H34" s="311"/>
      <c r="I34" s="311"/>
      <c r="J34" s="311"/>
      <c r="K34" s="311"/>
      <c r="L34" s="311"/>
      <c r="M34" s="311"/>
      <c r="N34" s="311"/>
      <c r="O34" s="311"/>
      <c r="P34" s="311"/>
      <c r="Q34" s="311"/>
      <c r="R34" s="311"/>
      <c r="S34" s="311"/>
      <c r="T34" s="311"/>
      <c r="U34" s="311"/>
      <c r="V34" s="311"/>
      <c r="W34" s="311"/>
      <c r="X34" s="312"/>
      <c r="Y34" s="312"/>
      <c r="Z34" s="312"/>
      <c r="AA34" s="312"/>
      <c r="AB34" s="311"/>
      <c r="AC34" s="311"/>
      <c r="AD34" s="312"/>
      <c r="AE34" s="311"/>
      <c r="AF34" s="311"/>
    </row>
    <row r="35" spans="1:32" ht="15.75" customHeight="1">
      <c r="A35" s="311"/>
      <c r="B35" s="311"/>
      <c r="C35" s="311"/>
      <c r="D35" s="311"/>
      <c r="E35" s="311"/>
      <c r="F35" s="311"/>
      <c r="G35" s="311"/>
      <c r="H35" s="311"/>
      <c r="I35" s="311"/>
      <c r="J35" s="311"/>
      <c r="K35" s="311"/>
      <c r="L35" s="311"/>
      <c r="M35" s="311"/>
      <c r="N35" s="311"/>
      <c r="O35" s="311"/>
      <c r="P35" s="311"/>
      <c r="Q35" s="311"/>
      <c r="R35" s="311"/>
      <c r="S35" s="311"/>
      <c r="T35" s="311"/>
      <c r="U35" s="311"/>
      <c r="V35" s="311"/>
      <c r="W35" s="311"/>
      <c r="X35" s="312"/>
      <c r="Y35" s="312"/>
      <c r="Z35" s="312"/>
      <c r="AA35" s="312"/>
      <c r="AB35" s="311"/>
      <c r="AC35" s="311"/>
      <c r="AD35" s="312"/>
      <c r="AE35" s="311"/>
      <c r="AF35" s="311"/>
    </row>
    <row r="36" spans="1:32" ht="15.75" customHeight="1">
      <c r="A36" s="311"/>
      <c r="B36" s="311"/>
      <c r="C36" s="311"/>
      <c r="D36" s="311"/>
      <c r="E36" s="311"/>
      <c r="F36" s="311"/>
      <c r="G36" s="311"/>
      <c r="H36" s="311"/>
      <c r="I36" s="311"/>
      <c r="J36" s="311"/>
      <c r="K36" s="311"/>
      <c r="L36" s="311"/>
      <c r="M36" s="311"/>
      <c r="N36" s="311"/>
      <c r="O36" s="311"/>
      <c r="P36" s="311"/>
      <c r="Q36" s="311"/>
      <c r="R36" s="311"/>
      <c r="S36" s="311"/>
      <c r="T36" s="311"/>
      <c r="U36" s="311"/>
      <c r="V36" s="311"/>
      <c r="W36" s="311"/>
      <c r="X36" s="312"/>
      <c r="Y36" s="312"/>
      <c r="Z36" s="312"/>
      <c r="AA36" s="312"/>
      <c r="AB36" s="311"/>
      <c r="AC36" s="311"/>
      <c r="AD36" s="312"/>
      <c r="AE36" s="311"/>
      <c r="AF36" s="311"/>
    </row>
    <row r="37" spans="1:32" ht="15.75" customHeight="1">
      <c r="A37" s="311"/>
      <c r="B37" s="311"/>
      <c r="C37" s="311"/>
      <c r="D37" s="311"/>
      <c r="E37" s="311"/>
      <c r="F37" s="311"/>
      <c r="G37" s="311"/>
      <c r="H37" s="311"/>
      <c r="I37" s="311"/>
      <c r="J37" s="311"/>
      <c r="K37" s="311"/>
      <c r="L37" s="311"/>
      <c r="M37" s="311"/>
      <c r="N37" s="311"/>
      <c r="O37" s="311"/>
      <c r="P37" s="311"/>
      <c r="Q37" s="311"/>
      <c r="R37" s="311"/>
      <c r="S37" s="311"/>
      <c r="T37" s="311"/>
      <c r="U37" s="311"/>
      <c r="V37" s="311"/>
      <c r="W37" s="311"/>
      <c r="X37" s="312"/>
      <c r="Y37" s="312"/>
      <c r="Z37" s="312"/>
      <c r="AA37" s="312"/>
      <c r="AB37" s="311"/>
      <c r="AC37" s="311"/>
      <c r="AD37" s="312"/>
      <c r="AE37" s="311"/>
      <c r="AF37" s="311"/>
    </row>
    <row r="38" spans="1:32" ht="15.75" customHeight="1">
      <c r="A38" s="311"/>
      <c r="B38" s="311"/>
      <c r="C38" s="311"/>
      <c r="D38" s="311"/>
      <c r="E38" s="311"/>
      <c r="F38" s="311"/>
      <c r="G38" s="311"/>
      <c r="H38" s="311"/>
      <c r="I38" s="311"/>
      <c r="J38" s="311"/>
      <c r="K38" s="311"/>
      <c r="L38" s="311"/>
      <c r="M38" s="311"/>
      <c r="N38" s="311"/>
      <c r="O38" s="311"/>
      <c r="P38" s="311"/>
      <c r="Q38" s="311"/>
      <c r="R38" s="311"/>
      <c r="S38" s="311"/>
      <c r="T38" s="311"/>
      <c r="U38" s="311"/>
      <c r="V38" s="311"/>
      <c r="W38" s="311"/>
      <c r="X38" s="312"/>
      <c r="Y38" s="312"/>
      <c r="Z38" s="312"/>
      <c r="AA38" s="312"/>
      <c r="AB38" s="311"/>
      <c r="AC38" s="311"/>
      <c r="AD38" s="312"/>
      <c r="AE38" s="311"/>
      <c r="AF38" s="311"/>
    </row>
    <row r="39" spans="1:32" ht="15.75" customHeight="1">
      <c r="A39" s="311"/>
      <c r="B39" s="311"/>
      <c r="C39" s="311"/>
      <c r="D39" s="311"/>
      <c r="E39" s="311"/>
      <c r="F39" s="311"/>
      <c r="G39" s="311"/>
      <c r="H39" s="311"/>
      <c r="I39" s="311"/>
      <c r="J39" s="311"/>
      <c r="K39" s="311"/>
      <c r="L39" s="311"/>
      <c r="M39" s="311"/>
      <c r="N39" s="311"/>
      <c r="O39" s="311"/>
      <c r="P39" s="311"/>
      <c r="Q39" s="311"/>
      <c r="R39" s="311"/>
      <c r="S39" s="311"/>
      <c r="T39" s="311"/>
      <c r="U39" s="311"/>
      <c r="V39" s="311"/>
      <c r="W39" s="311"/>
      <c r="X39" s="312"/>
      <c r="Y39" s="312"/>
      <c r="Z39" s="312"/>
      <c r="AA39" s="312"/>
      <c r="AB39" s="311"/>
      <c r="AC39" s="311"/>
      <c r="AD39" s="312"/>
      <c r="AE39" s="311"/>
      <c r="AF39" s="311"/>
    </row>
    <row r="40" spans="1:32" ht="15.75" customHeight="1">
      <c r="A40" s="311"/>
      <c r="B40" s="311"/>
      <c r="C40" s="311"/>
      <c r="D40" s="311"/>
      <c r="E40" s="311"/>
      <c r="F40" s="311"/>
      <c r="G40" s="311"/>
      <c r="H40" s="311"/>
      <c r="I40" s="311"/>
      <c r="J40" s="311"/>
      <c r="K40" s="311"/>
      <c r="L40" s="311"/>
      <c r="M40" s="311"/>
      <c r="N40" s="311"/>
      <c r="O40" s="311"/>
      <c r="P40" s="311"/>
      <c r="Q40" s="311"/>
      <c r="R40" s="311"/>
      <c r="S40" s="311"/>
      <c r="T40" s="311"/>
      <c r="U40" s="311"/>
      <c r="V40" s="311"/>
      <c r="W40" s="311"/>
      <c r="X40" s="312"/>
      <c r="Y40" s="312"/>
      <c r="Z40" s="312"/>
      <c r="AA40" s="312"/>
      <c r="AB40" s="311"/>
      <c r="AC40" s="311"/>
      <c r="AD40" s="312"/>
      <c r="AE40" s="311"/>
      <c r="AF40" s="311"/>
    </row>
    <row r="41" spans="1:32" ht="15.75" customHeight="1">
      <c r="A41" s="311"/>
      <c r="B41" s="311"/>
      <c r="C41" s="311"/>
      <c r="D41" s="311"/>
      <c r="E41" s="311"/>
      <c r="F41" s="311"/>
      <c r="G41" s="311"/>
      <c r="H41" s="311"/>
      <c r="I41" s="311"/>
      <c r="J41" s="311"/>
      <c r="K41" s="311"/>
      <c r="L41" s="311"/>
      <c r="M41" s="311"/>
      <c r="N41" s="311"/>
      <c r="O41" s="311"/>
      <c r="P41" s="311"/>
      <c r="Q41" s="311"/>
      <c r="R41" s="311"/>
      <c r="S41" s="311"/>
      <c r="T41" s="311"/>
      <c r="U41" s="311"/>
      <c r="V41" s="311"/>
      <c r="W41" s="311"/>
      <c r="X41" s="312"/>
      <c r="Y41" s="312"/>
      <c r="Z41" s="312"/>
      <c r="AA41" s="312"/>
      <c r="AB41" s="311"/>
      <c r="AC41" s="311"/>
      <c r="AD41" s="312"/>
      <c r="AE41" s="311"/>
      <c r="AF41" s="311"/>
    </row>
    <row r="42" spans="1:32" ht="15.75" customHeight="1">
      <c r="A42" s="311"/>
      <c r="B42" s="311"/>
      <c r="C42" s="311"/>
      <c r="D42" s="311"/>
      <c r="E42" s="311"/>
      <c r="F42" s="311"/>
      <c r="G42" s="311"/>
      <c r="H42" s="311"/>
      <c r="I42" s="311"/>
      <c r="J42" s="311"/>
      <c r="K42" s="311"/>
      <c r="L42" s="311"/>
      <c r="M42" s="311"/>
      <c r="N42" s="311"/>
      <c r="O42" s="311"/>
      <c r="P42" s="311"/>
      <c r="Q42" s="311"/>
      <c r="R42" s="311"/>
      <c r="S42" s="311"/>
      <c r="T42" s="311"/>
      <c r="U42" s="311"/>
      <c r="V42" s="311"/>
      <c r="W42" s="311"/>
      <c r="X42" s="312"/>
      <c r="Y42" s="312"/>
      <c r="Z42" s="312"/>
      <c r="AA42" s="312"/>
      <c r="AB42" s="311"/>
      <c r="AC42" s="311"/>
      <c r="AD42" s="312"/>
      <c r="AE42" s="311"/>
      <c r="AF42" s="311"/>
    </row>
    <row r="43" spans="1:32" ht="15.75" customHeight="1">
      <c r="A43" s="311"/>
      <c r="B43" s="311"/>
      <c r="C43" s="311"/>
      <c r="D43" s="311"/>
      <c r="E43" s="311"/>
      <c r="F43" s="311"/>
      <c r="G43" s="311"/>
      <c r="H43" s="311"/>
      <c r="I43" s="311"/>
      <c r="J43" s="311"/>
      <c r="K43" s="311"/>
      <c r="L43" s="311"/>
      <c r="M43" s="311"/>
      <c r="N43" s="311"/>
      <c r="O43" s="311"/>
      <c r="P43" s="311"/>
      <c r="Q43" s="311"/>
      <c r="R43" s="311"/>
      <c r="S43" s="311"/>
      <c r="T43" s="311"/>
      <c r="U43" s="311"/>
      <c r="V43" s="311"/>
      <c r="W43" s="311"/>
      <c r="X43" s="312"/>
      <c r="Y43" s="312"/>
      <c r="Z43" s="312"/>
      <c r="AA43" s="312"/>
      <c r="AB43" s="311"/>
      <c r="AC43" s="311"/>
      <c r="AD43" s="312"/>
      <c r="AE43" s="311"/>
      <c r="AF43" s="311"/>
    </row>
    <row r="44" spans="1:32" ht="15.75" customHeight="1">
      <c r="A44" s="311"/>
      <c r="B44" s="311"/>
      <c r="C44" s="311"/>
      <c r="D44" s="311"/>
      <c r="E44" s="311"/>
      <c r="F44" s="311"/>
      <c r="G44" s="311"/>
      <c r="H44" s="311"/>
      <c r="I44" s="311"/>
      <c r="J44" s="311"/>
      <c r="K44" s="311"/>
      <c r="L44" s="311"/>
      <c r="M44" s="311"/>
      <c r="N44" s="311"/>
      <c r="O44" s="311"/>
      <c r="P44" s="311"/>
      <c r="Q44" s="311"/>
      <c r="R44" s="311"/>
      <c r="S44" s="311"/>
      <c r="T44" s="311"/>
      <c r="U44" s="311"/>
      <c r="V44" s="311"/>
      <c r="W44" s="311"/>
      <c r="X44" s="312"/>
      <c r="Y44" s="312"/>
      <c r="Z44" s="312"/>
      <c r="AA44" s="312"/>
      <c r="AB44" s="311"/>
      <c r="AC44" s="311"/>
      <c r="AD44" s="312"/>
      <c r="AE44" s="311"/>
      <c r="AF44" s="311"/>
    </row>
    <row r="45" spans="1:32" ht="15.75" customHeight="1">
      <c r="A45" s="311"/>
      <c r="B45" s="311"/>
      <c r="C45" s="311"/>
      <c r="D45" s="311"/>
      <c r="E45" s="311"/>
      <c r="F45" s="311"/>
      <c r="G45" s="311"/>
      <c r="H45" s="311"/>
      <c r="I45" s="311"/>
      <c r="J45" s="311"/>
      <c r="K45" s="311"/>
      <c r="L45" s="311"/>
      <c r="M45" s="311"/>
      <c r="N45" s="311"/>
      <c r="O45" s="311"/>
      <c r="P45" s="311"/>
      <c r="Q45" s="311"/>
      <c r="R45" s="311"/>
      <c r="S45" s="311"/>
      <c r="T45" s="311"/>
      <c r="U45" s="311"/>
      <c r="V45" s="311"/>
      <c r="W45" s="311"/>
      <c r="X45" s="312"/>
      <c r="Y45" s="312"/>
      <c r="Z45" s="312"/>
      <c r="AA45" s="312"/>
      <c r="AB45" s="311"/>
      <c r="AC45" s="311"/>
      <c r="AD45" s="312"/>
      <c r="AE45" s="311"/>
      <c r="AF45" s="311"/>
    </row>
    <row r="46" spans="1:32" ht="15.75" customHeight="1">
      <c r="A46" s="311"/>
      <c r="B46" s="311"/>
      <c r="C46" s="311"/>
      <c r="D46" s="311"/>
      <c r="E46" s="311"/>
      <c r="F46" s="311"/>
      <c r="G46" s="311"/>
      <c r="H46" s="311"/>
      <c r="I46" s="311"/>
      <c r="J46" s="311"/>
      <c r="K46" s="311"/>
      <c r="L46" s="311"/>
      <c r="M46" s="311"/>
      <c r="N46" s="311"/>
      <c r="O46" s="311"/>
      <c r="P46" s="311"/>
      <c r="Q46" s="311"/>
      <c r="R46" s="311"/>
      <c r="S46" s="311"/>
      <c r="T46" s="311"/>
      <c r="U46" s="311"/>
      <c r="V46" s="311"/>
      <c r="W46" s="311"/>
      <c r="X46" s="312"/>
      <c r="Y46" s="312"/>
      <c r="Z46" s="312"/>
      <c r="AA46" s="312"/>
      <c r="AB46" s="311"/>
      <c r="AC46" s="311"/>
      <c r="AD46" s="312"/>
      <c r="AE46" s="311"/>
      <c r="AF46" s="311"/>
    </row>
    <row r="47" spans="1:32" ht="15.75" customHeight="1">
      <c r="A47" s="311"/>
      <c r="B47" s="311"/>
      <c r="C47" s="311"/>
      <c r="D47" s="311"/>
      <c r="E47" s="311"/>
      <c r="F47" s="311"/>
      <c r="G47" s="311"/>
      <c r="H47" s="311"/>
      <c r="I47" s="311"/>
      <c r="J47" s="311"/>
      <c r="K47" s="311"/>
      <c r="L47" s="311"/>
      <c r="M47" s="311"/>
      <c r="N47" s="311"/>
      <c r="O47" s="311"/>
      <c r="P47" s="311"/>
      <c r="Q47" s="311"/>
      <c r="R47" s="311"/>
      <c r="S47" s="311"/>
      <c r="T47" s="311"/>
      <c r="U47" s="311"/>
      <c r="V47" s="311"/>
      <c r="W47" s="311"/>
      <c r="X47" s="312"/>
      <c r="Y47" s="312"/>
      <c r="Z47" s="312"/>
      <c r="AA47" s="312"/>
      <c r="AB47" s="311"/>
      <c r="AC47" s="311"/>
      <c r="AD47" s="312"/>
      <c r="AE47" s="311"/>
      <c r="AF47" s="311"/>
    </row>
    <row r="48" spans="1:32" ht="15.75" customHeight="1">
      <c r="A48" s="311"/>
      <c r="B48" s="311"/>
      <c r="C48" s="311"/>
      <c r="D48" s="311"/>
      <c r="E48" s="311"/>
      <c r="F48" s="311"/>
      <c r="G48" s="311"/>
      <c r="H48" s="311"/>
      <c r="I48" s="311"/>
      <c r="J48" s="311"/>
      <c r="K48" s="311"/>
      <c r="L48" s="311"/>
      <c r="M48" s="311"/>
      <c r="N48" s="311"/>
      <c r="O48" s="311"/>
      <c r="P48" s="311"/>
      <c r="Q48" s="311"/>
      <c r="R48" s="311"/>
      <c r="S48" s="311"/>
      <c r="T48" s="311"/>
      <c r="U48" s="311"/>
      <c r="V48" s="311"/>
      <c r="W48" s="311"/>
      <c r="X48" s="312"/>
      <c r="Y48" s="312"/>
      <c r="Z48" s="312"/>
      <c r="AA48" s="312"/>
      <c r="AB48" s="311"/>
      <c r="AC48" s="311"/>
      <c r="AD48" s="312"/>
      <c r="AE48" s="311"/>
      <c r="AF48" s="311"/>
    </row>
    <row r="49" spans="1:32" ht="15.75" customHeight="1">
      <c r="A49" s="311"/>
      <c r="B49" s="311"/>
      <c r="C49" s="311"/>
      <c r="D49" s="311"/>
      <c r="E49" s="311"/>
      <c r="F49" s="311"/>
      <c r="G49" s="311"/>
      <c r="H49" s="311"/>
      <c r="I49" s="311"/>
      <c r="J49" s="311"/>
      <c r="K49" s="311"/>
      <c r="L49" s="311"/>
      <c r="M49" s="311"/>
      <c r="N49" s="311"/>
      <c r="O49" s="311"/>
      <c r="P49" s="311"/>
      <c r="Q49" s="311"/>
      <c r="R49" s="311"/>
      <c r="S49" s="311"/>
      <c r="T49" s="311"/>
      <c r="U49" s="311"/>
      <c r="V49" s="311"/>
      <c r="W49" s="311"/>
      <c r="X49" s="312"/>
      <c r="Y49" s="312"/>
      <c r="Z49" s="312"/>
      <c r="AA49" s="312"/>
      <c r="AB49" s="311"/>
      <c r="AC49" s="311"/>
      <c r="AD49" s="312"/>
      <c r="AE49" s="311"/>
      <c r="AF49" s="311"/>
    </row>
    <row r="50" spans="1:32" ht="15.75" customHeight="1">
      <c r="A50" s="311"/>
      <c r="B50" s="311"/>
      <c r="C50" s="311"/>
      <c r="D50" s="311"/>
      <c r="E50" s="311"/>
      <c r="F50" s="311"/>
      <c r="G50" s="311"/>
      <c r="H50" s="311"/>
      <c r="I50" s="311"/>
      <c r="J50" s="311"/>
      <c r="K50" s="311"/>
      <c r="L50" s="311"/>
      <c r="M50" s="311"/>
      <c r="N50" s="311"/>
      <c r="O50" s="311"/>
      <c r="P50" s="311"/>
      <c r="Q50" s="311"/>
      <c r="R50" s="311"/>
      <c r="S50" s="311"/>
      <c r="T50" s="311"/>
      <c r="U50" s="311"/>
      <c r="V50" s="311"/>
      <c r="W50" s="311"/>
      <c r="X50" s="312"/>
      <c r="Y50" s="312"/>
      <c r="Z50" s="312"/>
      <c r="AA50" s="312"/>
      <c r="AB50" s="311"/>
      <c r="AC50" s="311"/>
      <c r="AD50" s="312"/>
      <c r="AE50" s="311"/>
      <c r="AF50" s="311"/>
    </row>
    <row r="51" spans="1:32" ht="15.75" customHeight="1">
      <c r="A51" s="311"/>
      <c r="B51" s="311"/>
      <c r="C51" s="311"/>
      <c r="D51" s="311"/>
      <c r="E51" s="311"/>
      <c r="F51" s="311"/>
      <c r="G51" s="311"/>
      <c r="H51" s="311"/>
      <c r="I51" s="311"/>
      <c r="J51" s="311"/>
      <c r="K51" s="311"/>
      <c r="L51" s="311"/>
      <c r="M51" s="311"/>
      <c r="N51" s="311"/>
      <c r="O51" s="311"/>
      <c r="P51" s="311"/>
      <c r="Q51" s="311"/>
      <c r="R51" s="311"/>
      <c r="S51" s="311"/>
      <c r="T51" s="311"/>
      <c r="U51" s="311"/>
      <c r="V51" s="311"/>
      <c r="W51" s="311"/>
      <c r="X51" s="312"/>
      <c r="Y51" s="312"/>
      <c r="Z51" s="312"/>
      <c r="AA51" s="312"/>
      <c r="AB51" s="311"/>
      <c r="AC51" s="311"/>
      <c r="AD51" s="312"/>
      <c r="AE51" s="311"/>
      <c r="AF51" s="311"/>
    </row>
    <row r="52" spans="1:32" ht="15.75" customHeight="1">
      <c r="A52" s="311"/>
      <c r="B52" s="311"/>
      <c r="C52" s="311"/>
      <c r="D52" s="311"/>
      <c r="E52" s="311"/>
      <c r="F52" s="311"/>
      <c r="G52" s="311"/>
      <c r="H52" s="311"/>
      <c r="I52" s="311"/>
      <c r="J52" s="311"/>
      <c r="K52" s="311"/>
      <c r="L52" s="311"/>
      <c r="M52" s="311"/>
      <c r="N52" s="311"/>
      <c r="O52" s="311"/>
      <c r="P52" s="311"/>
      <c r="Q52" s="311"/>
      <c r="R52" s="311"/>
      <c r="S52" s="311"/>
      <c r="T52" s="311"/>
      <c r="U52" s="311"/>
      <c r="V52" s="311"/>
      <c r="W52" s="311"/>
      <c r="X52" s="312"/>
      <c r="Y52" s="312"/>
      <c r="Z52" s="312"/>
      <c r="AA52" s="312"/>
      <c r="AB52" s="311"/>
      <c r="AC52" s="311"/>
      <c r="AD52" s="312"/>
      <c r="AE52" s="311"/>
      <c r="AF52" s="311"/>
    </row>
    <row r="53" spans="1:32" ht="15.75" customHeight="1">
      <c r="A53" s="311"/>
      <c r="B53" s="311"/>
      <c r="C53" s="311"/>
      <c r="D53" s="311"/>
      <c r="E53" s="311"/>
      <c r="F53" s="311"/>
      <c r="G53" s="311"/>
      <c r="H53" s="311"/>
      <c r="I53" s="311"/>
      <c r="J53" s="311"/>
      <c r="K53" s="311"/>
      <c r="L53" s="311"/>
      <c r="M53" s="311"/>
      <c r="N53" s="311"/>
      <c r="O53" s="311"/>
      <c r="P53" s="311"/>
      <c r="Q53" s="311"/>
      <c r="R53" s="311"/>
      <c r="S53" s="311"/>
      <c r="T53" s="311"/>
      <c r="U53" s="311"/>
      <c r="V53" s="311"/>
      <c r="W53" s="311"/>
      <c r="X53" s="312"/>
      <c r="Y53" s="312"/>
      <c r="Z53" s="312"/>
      <c r="AA53" s="312"/>
      <c r="AB53" s="311"/>
      <c r="AC53" s="311"/>
      <c r="AD53" s="312"/>
      <c r="AE53" s="311"/>
      <c r="AF53" s="311"/>
    </row>
    <row r="54" spans="1:32" ht="15.75" customHeight="1">
      <c r="A54" s="311"/>
      <c r="B54" s="311"/>
      <c r="C54" s="311"/>
      <c r="D54" s="311"/>
      <c r="E54" s="311"/>
      <c r="F54" s="311"/>
      <c r="G54" s="311"/>
      <c r="H54" s="311"/>
      <c r="I54" s="311"/>
      <c r="J54" s="311"/>
      <c r="K54" s="311"/>
      <c r="L54" s="311"/>
      <c r="M54" s="311"/>
      <c r="N54" s="311"/>
      <c r="O54" s="311"/>
      <c r="P54" s="311"/>
      <c r="Q54" s="311"/>
      <c r="R54" s="311"/>
      <c r="S54" s="311"/>
      <c r="T54" s="311"/>
      <c r="U54" s="311"/>
      <c r="V54" s="311"/>
      <c r="W54" s="311"/>
      <c r="X54" s="312"/>
      <c r="Y54" s="312"/>
      <c r="Z54" s="312"/>
      <c r="AA54" s="312"/>
      <c r="AB54" s="311"/>
      <c r="AC54" s="311"/>
      <c r="AD54" s="312"/>
      <c r="AE54" s="311"/>
      <c r="AF54" s="311"/>
    </row>
    <row r="55" spans="1:32" ht="15.75" customHeight="1">
      <c r="A55" s="311"/>
      <c r="B55" s="311"/>
      <c r="C55" s="311"/>
      <c r="D55" s="311"/>
      <c r="E55" s="311"/>
      <c r="F55" s="311"/>
      <c r="G55" s="311"/>
      <c r="H55" s="311"/>
      <c r="I55" s="311"/>
      <c r="J55" s="311"/>
      <c r="K55" s="311"/>
      <c r="L55" s="311"/>
      <c r="M55" s="311"/>
      <c r="N55" s="311"/>
      <c r="O55" s="311"/>
      <c r="P55" s="311"/>
      <c r="Q55" s="311"/>
      <c r="R55" s="311"/>
      <c r="S55" s="311"/>
      <c r="T55" s="311"/>
      <c r="U55" s="311"/>
      <c r="V55" s="311"/>
      <c r="W55" s="311"/>
      <c r="X55" s="312"/>
      <c r="Y55" s="312"/>
      <c r="Z55" s="312"/>
      <c r="AA55" s="312"/>
      <c r="AB55" s="311"/>
      <c r="AC55" s="311"/>
      <c r="AD55" s="312"/>
      <c r="AE55" s="311"/>
      <c r="AF55" s="311"/>
    </row>
    <row r="56" spans="1:32" ht="15.75" customHeight="1">
      <c r="A56" s="311"/>
      <c r="B56" s="311"/>
      <c r="C56" s="311"/>
      <c r="D56" s="311"/>
      <c r="E56" s="311"/>
      <c r="F56" s="311"/>
      <c r="G56" s="311"/>
      <c r="H56" s="311"/>
      <c r="I56" s="311"/>
      <c r="J56" s="311"/>
      <c r="K56" s="311"/>
      <c r="L56" s="311"/>
      <c r="M56" s="311"/>
      <c r="N56" s="311"/>
      <c r="O56" s="311"/>
      <c r="P56" s="311"/>
      <c r="Q56" s="311"/>
      <c r="R56" s="311"/>
      <c r="S56" s="311"/>
      <c r="T56" s="311"/>
      <c r="U56" s="311"/>
      <c r="V56" s="311"/>
      <c r="W56" s="311"/>
      <c r="X56" s="312"/>
      <c r="Y56" s="312"/>
      <c r="Z56" s="312"/>
      <c r="AA56" s="312"/>
      <c r="AB56" s="311"/>
      <c r="AC56" s="311"/>
      <c r="AD56" s="312"/>
      <c r="AE56" s="311"/>
      <c r="AF56" s="311"/>
    </row>
    <row r="57" spans="1:32" ht="15.75" customHeight="1">
      <c r="A57" s="311"/>
      <c r="B57" s="311"/>
      <c r="C57" s="311"/>
      <c r="D57" s="311"/>
      <c r="E57" s="311"/>
      <c r="F57" s="311"/>
      <c r="G57" s="311"/>
      <c r="H57" s="311"/>
      <c r="I57" s="311"/>
      <c r="J57" s="311"/>
      <c r="K57" s="311"/>
      <c r="L57" s="311"/>
      <c r="M57" s="311"/>
      <c r="N57" s="311"/>
      <c r="O57" s="311"/>
      <c r="P57" s="311"/>
      <c r="Q57" s="311"/>
      <c r="R57" s="311"/>
      <c r="S57" s="311"/>
      <c r="T57" s="311"/>
      <c r="U57" s="311"/>
      <c r="V57" s="311"/>
      <c r="W57" s="311"/>
      <c r="X57" s="312"/>
      <c r="Y57" s="312"/>
      <c r="Z57" s="312"/>
      <c r="AA57" s="312"/>
      <c r="AB57" s="311"/>
      <c r="AC57" s="311"/>
      <c r="AD57" s="312"/>
      <c r="AE57" s="311"/>
      <c r="AF57" s="311"/>
    </row>
    <row r="58" spans="1:32" ht="15.75" customHeight="1">
      <c r="A58" s="311"/>
      <c r="B58" s="311"/>
      <c r="C58" s="311"/>
      <c r="D58" s="311"/>
      <c r="E58" s="311"/>
      <c r="F58" s="311"/>
      <c r="G58" s="311"/>
      <c r="H58" s="311"/>
      <c r="I58" s="311"/>
      <c r="J58" s="311"/>
      <c r="K58" s="311"/>
      <c r="L58" s="311"/>
      <c r="M58" s="311"/>
      <c r="N58" s="311"/>
      <c r="O58" s="311"/>
      <c r="P58" s="311"/>
      <c r="Q58" s="311"/>
      <c r="R58" s="311"/>
      <c r="S58" s="311"/>
      <c r="T58" s="311"/>
      <c r="U58" s="311"/>
      <c r="V58" s="311"/>
      <c r="W58" s="311"/>
      <c r="X58" s="312"/>
      <c r="Y58" s="312"/>
      <c r="Z58" s="312"/>
      <c r="AA58" s="312"/>
      <c r="AB58" s="311"/>
      <c r="AC58" s="311"/>
      <c r="AD58" s="312"/>
      <c r="AE58" s="311"/>
      <c r="AF58" s="311"/>
    </row>
    <row r="59" spans="1:32" ht="15.75" customHeight="1">
      <c r="A59" s="311"/>
      <c r="B59" s="311"/>
      <c r="C59" s="311"/>
      <c r="D59" s="311"/>
      <c r="E59" s="311"/>
      <c r="F59" s="311"/>
      <c r="G59" s="311"/>
      <c r="H59" s="311"/>
      <c r="I59" s="311"/>
      <c r="J59" s="311"/>
      <c r="K59" s="311"/>
      <c r="L59" s="311"/>
      <c r="M59" s="311"/>
      <c r="N59" s="311"/>
      <c r="O59" s="311"/>
      <c r="P59" s="311"/>
      <c r="Q59" s="311"/>
      <c r="R59" s="311"/>
      <c r="S59" s="311"/>
      <c r="T59" s="311"/>
      <c r="U59" s="311"/>
      <c r="V59" s="311"/>
      <c r="W59" s="311"/>
      <c r="X59" s="312"/>
      <c r="Y59" s="312"/>
      <c r="Z59" s="312"/>
      <c r="AA59" s="312"/>
      <c r="AB59" s="311"/>
      <c r="AC59" s="311"/>
      <c r="AD59" s="312"/>
      <c r="AE59" s="311"/>
      <c r="AF59" s="311"/>
    </row>
    <row r="60" spans="1:32" ht="15.75" customHeight="1">
      <c r="A60" s="311"/>
      <c r="B60" s="311"/>
      <c r="C60" s="311"/>
      <c r="D60" s="311"/>
      <c r="E60" s="311"/>
      <c r="F60" s="311"/>
      <c r="G60" s="311"/>
      <c r="H60" s="311"/>
      <c r="I60" s="311"/>
      <c r="J60" s="311"/>
      <c r="K60" s="311"/>
      <c r="L60" s="311"/>
      <c r="M60" s="311"/>
      <c r="N60" s="311"/>
      <c r="O60" s="311"/>
      <c r="P60" s="311"/>
      <c r="Q60" s="311"/>
      <c r="R60" s="311"/>
      <c r="S60" s="311"/>
      <c r="T60" s="311"/>
      <c r="U60" s="311"/>
      <c r="V60" s="311"/>
      <c r="W60" s="311"/>
      <c r="X60" s="312"/>
      <c r="Y60" s="312"/>
      <c r="Z60" s="312"/>
      <c r="AA60" s="312"/>
      <c r="AB60" s="311"/>
      <c r="AC60" s="311"/>
      <c r="AD60" s="312"/>
      <c r="AE60" s="311"/>
      <c r="AF60" s="311"/>
    </row>
    <row r="61" spans="1:32" ht="15.75" customHeight="1">
      <c r="A61" s="311"/>
      <c r="B61" s="311"/>
      <c r="C61" s="311"/>
      <c r="D61" s="311"/>
      <c r="E61" s="311"/>
      <c r="F61" s="311"/>
      <c r="G61" s="311"/>
      <c r="H61" s="311"/>
      <c r="I61" s="311"/>
      <c r="J61" s="311"/>
      <c r="K61" s="311"/>
      <c r="L61" s="311"/>
      <c r="M61" s="311"/>
      <c r="N61" s="311"/>
      <c r="O61" s="311"/>
      <c r="P61" s="311"/>
      <c r="Q61" s="311"/>
      <c r="R61" s="311"/>
      <c r="S61" s="311"/>
      <c r="T61" s="311"/>
      <c r="U61" s="311"/>
      <c r="V61" s="311"/>
      <c r="W61" s="311"/>
      <c r="X61" s="312"/>
      <c r="Y61" s="312"/>
      <c r="Z61" s="312"/>
      <c r="AA61" s="312"/>
      <c r="AB61" s="311"/>
      <c r="AC61" s="311"/>
      <c r="AD61" s="312"/>
      <c r="AE61" s="311"/>
      <c r="AF61" s="311"/>
    </row>
    <row r="62" spans="1:32" ht="15.75" customHeight="1">
      <c r="A62" s="311"/>
      <c r="B62" s="311"/>
      <c r="C62" s="311"/>
      <c r="D62" s="311"/>
      <c r="E62" s="311"/>
      <c r="F62" s="311"/>
      <c r="G62" s="311"/>
      <c r="H62" s="311"/>
      <c r="I62" s="311"/>
      <c r="J62" s="311"/>
      <c r="K62" s="311"/>
      <c r="L62" s="311"/>
      <c r="M62" s="311"/>
      <c r="N62" s="311"/>
      <c r="O62" s="311"/>
      <c r="P62" s="311"/>
      <c r="Q62" s="311"/>
      <c r="R62" s="311"/>
      <c r="S62" s="311"/>
      <c r="T62" s="311"/>
      <c r="U62" s="311"/>
      <c r="V62" s="311"/>
      <c r="W62" s="311"/>
      <c r="X62" s="312"/>
      <c r="Y62" s="312"/>
      <c r="Z62" s="312"/>
      <c r="AA62" s="312"/>
      <c r="AB62" s="311"/>
      <c r="AC62" s="311"/>
      <c r="AD62" s="312"/>
      <c r="AE62" s="311"/>
      <c r="AF62" s="311"/>
    </row>
    <row r="63" spans="1:32" ht="15.75" customHeight="1">
      <c r="A63" s="311"/>
      <c r="B63" s="311"/>
      <c r="C63" s="311"/>
      <c r="D63" s="311"/>
      <c r="E63" s="311"/>
      <c r="F63" s="311"/>
      <c r="G63" s="311"/>
      <c r="H63" s="311"/>
      <c r="I63" s="311"/>
      <c r="J63" s="311"/>
      <c r="K63" s="311"/>
      <c r="L63" s="311"/>
      <c r="M63" s="311"/>
      <c r="N63" s="311"/>
      <c r="O63" s="311"/>
      <c r="P63" s="311"/>
      <c r="Q63" s="311"/>
      <c r="R63" s="311"/>
      <c r="S63" s="311"/>
      <c r="T63" s="311"/>
      <c r="U63" s="311"/>
      <c r="V63" s="311"/>
      <c r="W63" s="311"/>
      <c r="X63" s="312"/>
      <c r="Y63" s="312"/>
      <c r="Z63" s="312"/>
      <c r="AA63" s="312"/>
      <c r="AB63" s="311"/>
      <c r="AC63" s="311"/>
      <c r="AD63" s="312"/>
      <c r="AE63" s="311"/>
      <c r="AF63" s="311"/>
    </row>
    <row r="64" spans="1:32" ht="15.75" customHeight="1">
      <c r="A64" s="311"/>
      <c r="B64" s="311"/>
      <c r="C64" s="311"/>
      <c r="D64" s="311"/>
      <c r="E64" s="311"/>
      <c r="F64" s="311"/>
      <c r="G64" s="311"/>
      <c r="H64" s="311"/>
      <c r="I64" s="311"/>
      <c r="J64" s="311"/>
      <c r="K64" s="311"/>
      <c r="L64" s="311"/>
      <c r="M64" s="311"/>
      <c r="N64" s="311"/>
      <c r="O64" s="311"/>
      <c r="P64" s="311"/>
      <c r="Q64" s="311"/>
      <c r="R64" s="311"/>
      <c r="S64" s="311"/>
      <c r="T64" s="311"/>
      <c r="U64" s="311"/>
      <c r="V64" s="311"/>
      <c r="W64" s="311"/>
      <c r="X64" s="312"/>
      <c r="Y64" s="312"/>
      <c r="Z64" s="312"/>
      <c r="AA64" s="312"/>
      <c r="AB64" s="311"/>
      <c r="AC64" s="311"/>
      <c r="AD64" s="312"/>
      <c r="AE64" s="311"/>
      <c r="AF64" s="311"/>
    </row>
    <row r="65" spans="1:32" ht="15.75" customHeight="1">
      <c r="A65" s="311"/>
      <c r="B65" s="311"/>
      <c r="C65" s="311"/>
      <c r="D65" s="311"/>
      <c r="E65" s="311"/>
      <c r="F65" s="311"/>
      <c r="G65" s="311"/>
      <c r="H65" s="311"/>
      <c r="I65" s="311"/>
      <c r="J65" s="311"/>
      <c r="K65" s="311"/>
      <c r="L65" s="311"/>
      <c r="M65" s="311"/>
      <c r="N65" s="311"/>
      <c r="O65" s="311"/>
      <c r="P65" s="311"/>
      <c r="Q65" s="311"/>
      <c r="R65" s="311"/>
      <c r="S65" s="311"/>
      <c r="T65" s="311"/>
      <c r="U65" s="311"/>
      <c r="V65" s="311"/>
      <c r="W65" s="311"/>
      <c r="X65" s="312"/>
      <c r="Y65" s="312"/>
      <c r="Z65" s="312"/>
      <c r="AA65" s="312"/>
      <c r="AB65" s="311"/>
      <c r="AC65" s="311"/>
      <c r="AD65" s="312"/>
      <c r="AE65" s="311"/>
      <c r="AF65" s="311"/>
    </row>
    <row r="66" spans="1:32" ht="15.75" customHeight="1">
      <c r="A66" s="311"/>
      <c r="B66" s="311"/>
      <c r="C66" s="311"/>
      <c r="D66" s="311"/>
      <c r="E66" s="311"/>
      <c r="F66" s="311"/>
      <c r="G66" s="311"/>
      <c r="H66" s="311"/>
      <c r="I66" s="311"/>
      <c r="J66" s="311"/>
      <c r="K66" s="311"/>
      <c r="L66" s="311"/>
      <c r="M66" s="311"/>
      <c r="N66" s="311"/>
      <c r="O66" s="311"/>
      <c r="P66" s="311"/>
      <c r="Q66" s="311"/>
      <c r="R66" s="311"/>
      <c r="S66" s="311"/>
      <c r="T66" s="311"/>
      <c r="U66" s="311"/>
      <c r="V66" s="311"/>
      <c r="W66" s="311"/>
      <c r="X66" s="312"/>
      <c r="Y66" s="312"/>
      <c r="Z66" s="312"/>
      <c r="AA66" s="312"/>
      <c r="AB66" s="311"/>
      <c r="AC66" s="311"/>
      <c r="AD66" s="312"/>
      <c r="AE66" s="311"/>
      <c r="AF66" s="311"/>
    </row>
    <row r="67" spans="1:32" ht="15.75" customHeight="1">
      <c r="A67" s="311"/>
      <c r="B67" s="311"/>
      <c r="C67" s="311"/>
      <c r="D67" s="311"/>
      <c r="E67" s="311"/>
      <c r="F67" s="311"/>
      <c r="G67" s="311"/>
      <c r="H67" s="311"/>
      <c r="I67" s="311"/>
      <c r="J67" s="311"/>
      <c r="K67" s="311"/>
      <c r="L67" s="311"/>
      <c r="M67" s="311"/>
      <c r="N67" s="311"/>
      <c r="O67" s="311"/>
      <c r="P67" s="311"/>
      <c r="Q67" s="311"/>
      <c r="R67" s="311"/>
      <c r="S67" s="311"/>
      <c r="T67" s="311"/>
      <c r="U67" s="311"/>
      <c r="V67" s="311"/>
      <c r="W67" s="311"/>
      <c r="X67" s="312"/>
      <c r="Y67" s="312"/>
      <c r="Z67" s="312"/>
      <c r="AA67" s="312"/>
      <c r="AB67" s="311"/>
      <c r="AC67" s="311"/>
      <c r="AD67" s="312"/>
      <c r="AE67" s="311"/>
      <c r="AF67" s="311"/>
    </row>
    <row r="68" spans="1:32" ht="15.75" customHeight="1">
      <c r="A68" s="311"/>
      <c r="B68" s="311"/>
      <c r="C68" s="311"/>
      <c r="D68" s="311"/>
      <c r="E68" s="311"/>
      <c r="F68" s="311"/>
      <c r="G68" s="311"/>
      <c r="H68" s="311"/>
      <c r="I68" s="311"/>
      <c r="J68" s="311"/>
      <c r="K68" s="311"/>
      <c r="L68" s="311"/>
      <c r="M68" s="311"/>
      <c r="N68" s="311"/>
      <c r="O68" s="311"/>
      <c r="P68" s="311"/>
      <c r="Q68" s="311"/>
      <c r="R68" s="311"/>
      <c r="S68" s="311"/>
      <c r="T68" s="311"/>
      <c r="U68" s="311"/>
      <c r="V68" s="311"/>
      <c r="W68" s="311"/>
      <c r="X68" s="312"/>
      <c r="Y68" s="312"/>
      <c r="Z68" s="312"/>
      <c r="AA68" s="312"/>
      <c r="AB68" s="311"/>
      <c r="AC68" s="311"/>
      <c r="AD68" s="312"/>
      <c r="AE68" s="311"/>
      <c r="AF68" s="311"/>
    </row>
    <row r="69" spans="1:32" ht="15.75" customHeight="1">
      <c r="A69" s="311"/>
      <c r="B69" s="311"/>
      <c r="C69" s="311"/>
      <c r="D69" s="311"/>
      <c r="E69" s="311"/>
      <c r="F69" s="311"/>
      <c r="G69" s="311"/>
      <c r="H69" s="311"/>
      <c r="I69" s="311"/>
      <c r="J69" s="311"/>
      <c r="K69" s="311"/>
      <c r="L69" s="311"/>
      <c r="M69" s="311"/>
      <c r="N69" s="311"/>
      <c r="O69" s="311"/>
      <c r="P69" s="311"/>
      <c r="Q69" s="311"/>
      <c r="R69" s="311"/>
      <c r="S69" s="311"/>
      <c r="T69" s="311"/>
      <c r="U69" s="311"/>
      <c r="V69" s="311"/>
      <c r="W69" s="311"/>
      <c r="X69" s="312"/>
      <c r="Y69" s="312"/>
      <c r="Z69" s="312"/>
      <c r="AA69" s="312"/>
      <c r="AB69" s="311"/>
      <c r="AC69" s="311"/>
      <c r="AD69" s="312"/>
      <c r="AE69" s="311"/>
      <c r="AF69" s="311"/>
    </row>
    <row r="70" spans="1:32" ht="15.75" customHeight="1">
      <c r="A70" s="311"/>
      <c r="B70" s="311"/>
      <c r="C70" s="311"/>
      <c r="D70" s="311"/>
      <c r="E70" s="311"/>
      <c r="F70" s="311"/>
      <c r="G70" s="311"/>
      <c r="H70" s="311"/>
      <c r="I70" s="311"/>
      <c r="J70" s="311"/>
      <c r="K70" s="311"/>
      <c r="L70" s="311"/>
      <c r="M70" s="311"/>
      <c r="N70" s="311"/>
      <c r="O70" s="311"/>
      <c r="P70" s="311"/>
      <c r="Q70" s="311"/>
      <c r="R70" s="311"/>
      <c r="S70" s="311"/>
      <c r="T70" s="311"/>
      <c r="U70" s="311"/>
      <c r="V70" s="311"/>
      <c r="W70" s="311"/>
      <c r="X70" s="312"/>
      <c r="Y70" s="312"/>
      <c r="Z70" s="312"/>
      <c r="AA70" s="312"/>
      <c r="AB70" s="311"/>
      <c r="AC70" s="311"/>
      <c r="AD70" s="312"/>
      <c r="AE70" s="311"/>
      <c r="AF70" s="311"/>
    </row>
    <row r="71" spans="1:32" ht="15.75" customHeight="1">
      <c r="A71" s="311"/>
      <c r="B71" s="311"/>
      <c r="C71" s="311"/>
      <c r="D71" s="311"/>
      <c r="E71" s="311"/>
      <c r="F71" s="311"/>
      <c r="G71" s="311"/>
      <c r="H71" s="311"/>
      <c r="I71" s="311"/>
      <c r="J71" s="311"/>
      <c r="K71" s="311"/>
      <c r="L71" s="311"/>
      <c r="M71" s="311"/>
      <c r="N71" s="311"/>
      <c r="O71" s="311"/>
      <c r="P71" s="311"/>
      <c r="Q71" s="311"/>
      <c r="R71" s="311"/>
      <c r="S71" s="311"/>
      <c r="T71" s="311"/>
      <c r="U71" s="311"/>
      <c r="V71" s="311"/>
      <c r="W71" s="311"/>
      <c r="X71" s="312"/>
      <c r="Y71" s="312"/>
      <c r="Z71" s="312"/>
      <c r="AA71" s="312"/>
      <c r="AB71" s="311"/>
      <c r="AC71" s="311"/>
      <c r="AD71" s="312"/>
      <c r="AE71" s="311"/>
      <c r="AF71" s="311"/>
    </row>
    <row r="72" spans="1:32" ht="15.75" customHeight="1">
      <c r="A72" s="311"/>
      <c r="B72" s="311"/>
      <c r="C72" s="311"/>
      <c r="D72" s="311"/>
      <c r="E72" s="311"/>
      <c r="F72" s="311"/>
      <c r="G72" s="311"/>
      <c r="H72" s="311"/>
      <c r="I72" s="311"/>
      <c r="J72" s="311"/>
      <c r="K72" s="311"/>
      <c r="L72" s="311"/>
      <c r="M72" s="311"/>
      <c r="N72" s="311"/>
      <c r="O72" s="311"/>
      <c r="P72" s="311"/>
      <c r="Q72" s="311"/>
      <c r="R72" s="311"/>
      <c r="S72" s="311"/>
      <c r="T72" s="311"/>
      <c r="U72" s="311"/>
      <c r="V72" s="311"/>
      <c r="W72" s="311"/>
      <c r="X72" s="312"/>
      <c r="Y72" s="312"/>
      <c r="Z72" s="312"/>
      <c r="AA72" s="312"/>
      <c r="AB72" s="311"/>
      <c r="AC72" s="311"/>
      <c r="AD72" s="312"/>
      <c r="AE72" s="311"/>
      <c r="AF72" s="311"/>
    </row>
    <row r="73" spans="1:32" ht="15.75" customHeight="1">
      <c r="A73" s="311"/>
      <c r="B73" s="311"/>
      <c r="C73" s="311"/>
      <c r="D73" s="311"/>
      <c r="E73" s="311"/>
      <c r="F73" s="311"/>
      <c r="G73" s="311"/>
      <c r="H73" s="311"/>
      <c r="I73" s="311"/>
      <c r="J73" s="311"/>
      <c r="K73" s="311"/>
      <c r="L73" s="311"/>
      <c r="M73" s="311"/>
      <c r="N73" s="311"/>
      <c r="O73" s="311"/>
      <c r="P73" s="311"/>
      <c r="Q73" s="311"/>
      <c r="R73" s="311"/>
      <c r="S73" s="311"/>
      <c r="T73" s="311"/>
      <c r="U73" s="311"/>
      <c r="V73" s="311"/>
      <c r="W73" s="311"/>
      <c r="X73" s="312"/>
      <c r="Y73" s="312"/>
      <c r="Z73" s="312"/>
      <c r="AA73" s="312"/>
      <c r="AB73" s="311"/>
      <c r="AC73" s="311"/>
      <c r="AD73" s="312"/>
      <c r="AE73" s="311"/>
      <c r="AF73" s="311"/>
    </row>
    <row r="74" spans="1:32" ht="15.75" customHeight="1">
      <c r="A74" s="311"/>
      <c r="B74" s="311"/>
      <c r="C74" s="311"/>
      <c r="D74" s="311"/>
      <c r="E74" s="311"/>
      <c r="F74" s="311"/>
      <c r="G74" s="311"/>
      <c r="H74" s="311"/>
      <c r="I74" s="311"/>
      <c r="J74" s="311"/>
      <c r="K74" s="311"/>
      <c r="L74" s="311"/>
      <c r="M74" s="311"/>
      <c r="N74" s="311"/>
      <c r="O74" s="311"/>
      <c r="P74" s="311"/>
      <c r="Q74" s="311"/>
      <c r="R74" s="311"/>
      <c r="S74" s="311"/>
      <c r="T74" s="311"/>
      <c r="U74" s="311"/>
      <c r="V74" s="311"/>
      <c r="W74" s="311"/>
      <c r="X74" s="312"/>
      <c r="Y74" s="312"/>
      <c r="Z74" s="312"/>
      <c r="AA74" s="312"/>
      <c r="AB74" s="311"/>
      <c r="AC74" s="311"/>
      <c r="AD74" s="312"/>
      <c r="AE74" s="311"/>
      <c r="AF74" s="311"/>
    </row>
    <row r="75" spans="1:32" ht="15.75" customHeight="1">
      <c r="A75" s="311"/>
      <c r="B75" s="311"/>
      <c r="C75" s="311"/>
      <c r="D75" s="311"/>
      <c r="E75" s="311"/>
      <c r="F75" s="311"/>
      <c r="G75" s="311"/>
      <c r="H75" s="311"/>
      <c r="I75" s="311"/>
      <c r="J75" s="311"/>
      <c r="K75" s="311"/>
      <c r="L75" s="311"/>
      <c r="M75" s="311"/>
      <c r="N75" s="311"/>
      <c r="O75" s="311"/>
      <c r="P75" s="311"/>
      <c r="Q75" s="311"/>
      <c r="R75" s="311"/>
      <c r="S75" s="311"/>
      <c r="T75" s="311"/>
      <c r="U75" s="311"/>
      <c r="V75" s="311"/>
      <c r="W75" s="311"/>
      <c r="X75" s="312"/>
      <c r="Y75" s="312"/>
      <c r="Z75" s="312"/>
      <c r="AA75" s="312"/>
      <c r="AB75" s="311"/>
      <c r="AC75" s="311"/>
      <c r="AD75" s="312"/>
      <c r="AE75" s="311"/>
      <c r="AF75" s="311"/>
    </row>
    <row r="76" spans="1:32" ht="15.75" customHeight="1">
      <c r="A76" s="311"/>
      <c r="B76" s="311"/>
      <c r="C76" s="311"/>
      <c r="D76" s="311"/>
      <c r="E76" s="311"/>
      <c r="F76" s="311"/>
      <c r="G76" s="311"/>
      <c r="H76" s="311"/>
      <c r="I76" s="311"/>
      <c r="J76" s="311"/>
      <c r="K76" s="311"/>
      <c r="L76" s="311"/>
      <c r="M76" s="311"/>
      <c r="N76" s="311"/>
      <c r="O76" s="311"/>
      <c r="P76" s="311"/>
      <c r="Q76" s="311"/>
      <c r="R76" s="311"/>
      <c r="S76" s="311"/>
      <c r="T76" s="311"/>
      <c r="U76" s="311"/>
      <c r="V76" s="311"/>
      <c r="W76" s="311"/>
      <c r="X76" s="312"/>
      <c r="Y76" s="312"/>
      <c r="Z76" s="312"/>
      <c r="AA76" s="312"/>
      <c r="AB76" s="311"/>
      <c r="AC76" s="311"/>
      <c r="AD76" s="312"/>
      <c r="AE76" s="311"/>
      <c r="AF76" s="311"/>
    </row>
    <row r="77" spans="1:32" ht="15.75" customHeight="1">
      <c r="A77" s="311"/>
      <c r="B77" s="311"/>
      <c r="C77" s="311"/>
      <c r="D77" s="311"/>
      <c r="E77" s="311"/>
      <c r="F77" s="311"/>
      <c r="G77" s="311"/>
      <c r="H77" s="311"/>
      <c r="I77" s="311"/>
      <c r="J77" s="311"/>
      <c r="K77" s="311"/>
      <c r="L77" s="311"/>
      <c r="M77" s="311"/>
      <c r="N77" s="311"/>
      <c r="O77" s="311"/>
      <c r="P77" s="311"/>
      <c r="Q77" s="311"/>
      <c r="R77" s="311"/>
      <c r="S77" s="311"/>
      <c r="T77" s="311"/>
      <c r="U77" s="311"/>
      <c r="V77" s="311"/>
      <c r="W77" s="311"/>
      <c r="X77" s="312"/>
      <c r="Y77" s="312"/>
      <c r="Z77" s="312"/>
      <c r="AA77" s="312"/>
      <c r="AB77" s="311"/>
      <c r="AC77" s="311"/>
      <c r="AD77" s="312"/>
      <c r="AE77" s="311"/>
      <c r="AF77" s="311"/>
    </row>
    <row r="78" spans="1:32" ht="15.75" customHeight="1">
      <c r="A78" s="311"/>
      <c r="B78" s="311"/>
      <c r="C78" s="311"/>
      <c r="D78" s="311"/>
      <c r="E78" s="311"/>
      <c r="F78" s="311"/>
      <c r="G78" s="311"/>
      <c r="H78" s="311"/>
      <c r="I78" s="311"/>
      <c r="J78" s="311"/>
      <c r="K78" s="311"/>
      <c r="L78" s="311"/>
      <c r="M78" s="311"/>
      <c r="N78" s="311"/>
      <c r="O78" s="311"/>
      <c r="P78" s="311"/>
      <c r="Q78" s="311"/>
      <c r="R78" s="311"/>
      <c r="S78" s="311"/>
      <c r="T78" s="311"/>
      <c r="U78" s="311"/>
      <c r="V78" s="311"/>
      <c r="W78" s="311"/>
      <c r="X78" s="312"/>
      <c r="Y78" s="312"/>
      <c r="Z78" s="312"/>
      <c r="AA78" s="312"/>
      <c r="AB78" s="311"/>
      <c r="AC78" s="311"/>
      <c r="AD78" s="312"/>
      <c r="AE78" s="311"/>
      <c r="AF78" s="311"/>
    </row>
    <row r="79" spans="1:32" ht="15.75" customHeight="1">
      <c r="A79" s="311"/>
      <c r="B79" s="311"/>
      <c r="C79" s="311"/>
      <c r="D79" s="311"/>
      <c r="E79" s="311"/>
      <c r="F79" s="311"/>
      <c r="G79" s="311"/>
      <c r="H79" s="311"/>
      <c r="I79" s="311"/>
      <c r="J79" s="311"/>
      <c r="K79" s="311"/>
      <c r="L79" s="311"/>
      <c r="M79" s="311"/>
      <c r="N79" s="311"/>
      <c r="O79" s="311"/>
      <c r="P79" s="311"/>
      <c r="Q79" s="311"/>
      <c r="R79" s="311"/>
      <c r="S79" s="311"/>
      <c r="T79" s="311"/>
      <c r="U79" s="311"/>
      <c r="V79" s="311"/>
      <c r="W79" s="311"/>
      <c r="X79" s="312"/>
      <c r="Y79" s="312"/>
      <c r="Z79" s="312"/>
      <c r="AA79" s="312"/>
      <c r="AB79" s="311"/>
      <c r="AC79" s="311"/>
      <c r="AD79" s="312"/>
      <c r="AE79" s="311"/>
      <c r="AF79" s="311"/>
    </row>
    <row r="80" spans="1:32" ht="15.75" customHeight="1">
      <c r="A80" s="311"/>
      <c r="B80" s="311"/>
      <c r="C80" s="311"/>
      <c r="D80" s="311"/>
      <c r="E80" s="311"/>
      <c r="F80" s="311"/>
      <c r="G80" s="311"/>
      <c r="H80" s="311"/>
      <c r="I80" s="311"/>
      <c r="J80" s="311"/>
      <c r="K80" s="311"/>
      <c r="L80" s="311"/>
      <c r="M80" s="311"/>
      <c r="N80" s="311"/>
      <c r="O80" s="311"/>
      <c r="P80" s="311"/>
      <c r="Q80" s="311"/>
      <c r="R80" s="311"/>
      <c r="S80" s="311"/>
      <c r="T80" s="311"/>
      <c r="U80" s="311"/>
      <c r="V80" s="311"/>
      <c r="W80" s="311"/>
      <c r="X80" s="312"/>
      <c r="Y80" s="312"/>
      <c r="Z80" s="312"/>
      <c r="AA80" s="312"/>
      <c r="AB80" s="311"/>
      <c r="AC80" s="311"/>
      <c r="AD80" s="312"/>
      <c r="AE80" s="311"/>
      <c r="AF80" s="311"/>
    </row>
    <row r="81" spans="1:32" ht="15.75" customHeight="1">
      <c r="A81" s="311"/>
      <c r="B81" s="311"/>
      <c r="C81" s="311"/>
      <c r="D81" s="311"/>
      <c r="E81" s="311"/>
      <c r="F81" s="311"/>
      <c r="G81" s="311"/>
      <c r="H81" s="311"/>
      <c r="I81" s="311"/>
      <c r="J81" s="311"/>
      <c r="K81" s="311"/>
      <c r="L81" s="311"/>
      <c r="M81" s="311"/>
      <c r="N81" s="311"/>
      <c r="O81" s="311"/>
      <c r="P81" s="311"/>
      <c r="Q81" s="311"/>
      <c r="R81" s="311"/>
      <c r="S81" s="311"/>
      <c r="T81" s="311"/>
      <c r="U81" s="311"/>
      <c r="V81" s="311"/>
      <c r="W81" s="311"/>
      <c r="X81" s="312"/>
      <c r="Y81" s="312"/>
      <c r="Z81" s="312"/>
      <c r="AA81" s="312"/>
      <c r="AB81" s="311"/>
      <c r="AC81" s="311"/>
      <c r="AD81" s="312"/>
      <c r="AE81" s="311"/>
      <c r="AF81" s="311"/>
    </row>
    <row r="82" spans="1:32" ht="15.75" customHeight="1">
      <c r="A82" s="311"/>
      <c r="B82" s="311"/>
      <c r="C82" s="311"/>
      <c r="D82" s="311"/>
      <c r="E82" s="311"/>
      <c r="F82" s="311"/>
      <c r="G82" s="311"/>
      <c r="H82" s="311"/>
      <c r="I82" s="311"/>
      <c r="J82" s="311"/>
      <c r="K82" s="311"/>
      <c r="L82" s="311"/>
      <c r="M82" s="311"/>
      <c r="N82" s="311"/>
      <c r="O82" s="311"/>
      <c r="P82" s="311"/>
      <c r="Q82" s="311"/>
      <c r="R82" s="311"/>
      <c r="S82" s="311"/>
      <c r="T82" s="311"/>
      <c r="U82" s="311"/>
      <c r="V82" s="311"/>
      <c r="W82" s="311"/>
      <c r="X82" s="312"/>
      <c r="Y82" s="312"/>
      <c r="Z82" s="312"/>
      <c r="AA82" s="312"/>
      <c r="AB82" s="311"/>
      <c r="AC82" s="311"/>
      <c r="AD82" s="312"/>
      <c r="AE82" s="311"/>
      <c r="AF82" s="311"/>
    </row>
    <row r="83" spans="1:32" ht="15.75" customHeight="1">
      <c r="A83" s="311"/>
      <c r="B83" s="311"/>
      <c r="C83" s="311"/>
      <c r="D83" s="311"/>
      <c r="E83" s="311"/>
      <c r="F83" s="311"/>
      <c r="G83" s="311"/>
      <c r="H83" s="311"/>
      <c r="I83" s="311"/>
      <c r="J83" s="311"/>
      <c r="K83" s="311"/>
      <c r="L83" s="311"/>
      <c r="M83" s="311"/>
      <c r="N83" s="311"/>
      <c r="O83" s="311"/>
      <c r="P83" s="311"/>
      <c r="Q83" s="311"/>
      <c r="R83" s="311"/>
      <c r="S83" s="311"/>
      <c r="T83" s="311"/>
      <c r="U83" s="311"/>
      <c r="V83" s="311"/>
      <c r="W83" s="311"/>
      <c r="X83" s="312"/>
      <c r="Y83" s="312"/>
      <c r="Z83" s="312"/>
      <c r="AA83" s="312"/>
      <c r="AB83" s="311"/>
      <c r="AC83" s="311"/>
      <c r="AD83" s="312"/>
      <c r="AE83" s="311"/>
      <c r="AF83" s="311"/>
    </row>
    <row r="84" spans="1:32" ht="15.75" customHeight="1">
      <c r="A84" s="311"/>
      <c r="B84" s="311"/>
      <c r="C84" s="311"/>
      <c r="D84" s="311"/>
      <c r="E84" s="311"/>
      <c r="F84" s="311"/>
      <c r="G84" s="311"/>
      <c r="H84" s="311"/>
      <c r="I84" s="311"/>
      <c r="J84" s="311"/>
      <c r="K84" s="311"/>
      <c r="L84" s="311"/>
      <c r="M84" s="311"/>
      <c r="N84" s="311"/>
      <c r="O84" s="311"/>
      <c r="P84" s="311"/>
      <c r="Q84" s="311"/>
      <c r="R84" s="311"/>
      <c r="S84" s="311"/>
      <c r="T84" s="311"/>
      <c r="U84" s="311"/>
      <c r="V84" s="311"/>
      <c r="W84" s="311"/>
      <c r="X84" s="312"/>
      <c r="Y84" s="312"/>
      <c r="Z84" s="312"/>
      <c r="AA84" s="312"/>
      <c r="AB84" s="311"/>
      <c r="AC84" s="311"/>
      <c r="AD84" s="312"/>
      <c r="AE84" s="311"/>
      <c r="AF84" s="311"/>
    </row>
    <row r="85" spans="1:32" ht="15.75" customHeight="1">
      <c r="A85" s="311"/>
      <c r="B85" s="311"/>
      <c r="C85" s="311"/>
      <c r="D85" s="311"/>
      <c r="E85" s="311"/>
      <c r="F85" s="311"/>
      <c r="G85" s="311"/>
      <c r="H85" s="311"/>
      <c r="I85" s="311"/>
      <c r="J85" s="311"/>
      <c r="K85" s="311"/>
      <c r="L85" s="311"/>
      <c r="M85" s="311"/>
      <c r="N85" s="311"/>
      <c r="O85" s="311"/>
      <c r="P85" s="311"/>
      <c r="Q85" s="311"/>
      <c r="R85" s="311"/>
      <c r="S85" s="311"/>
      <c r="T85" s="311"/>
      <c r="U85" s="311"/>
      <c r="V85" s="311"/>
      <c r="W85" s="311"/>
      <c r="X85" s="312"/>
      <c r="Y85" s="312"/>
      <c r="Z85" s="312"/>
      <c r="AA85" s="312"/>
      <c r="AB85" s="311"/>
      <c r="AC85" s="311"/>
      <c r="AD85" s="312"/>
      <c r="AE85" s="311"/>
      <c r="AF85" s="311"/>
    </row>
    <row r="86" spans="1:32" ht="15.75" customHeight="1">
      <c r="A86" s="311"/>
      <c r="B86" s="311"/>
      <c r="C86" s="311"/>
      <c r="D86" s="311"/>
      <c r="E86" s="311"/>
      <c r="F86" s="311"/>
      <c r="G86" s="311"/>
      <c r="H86" s="311"/>
      <c r="I86" s="311"/>
      <c r="J86" s="311"/>
      <c r="K86" s="311"/>
      <c r="L86" s="311"/>
      <c r="M86" s="311"/>
      <c r="N86" s="311"/>
      <c r="O86" s="311"/>
      <c r="P86" s="311"/>
      <c r="Q86" s="311"/>
      <c r="R86" s="311"/>
      <c r="S86" s="311"/>
      <c r="T86" s="311"/>
      <c r="U86" s="311"/>
      <c r="V86" s="311"/>
      <c r="W86" s="311"/>
      <c r="X86" s="312"/>
      <c r="Y86" s="312"/>
      <c r="Z86" s="312"/>
      <c r="AA86" s="312"/>
      <c r="AB86" s="311"/>
      <c r="AC86" s="311"/>
      <c r="AD86" s="312"/>
      <c r="AE86" s="311"/>
      <c r="AF86" s="311"/>
    </row>
    <row r="87" spans="1:32" ht="15.75" customHeight="1">
      <c r="A87" s="311"/>
      <c r="B87" s="311"/>
      <c r="C87" s="311"/>
      <c r="D87" s="311"/>
      <c r="E87" s="311"/>
      <c r="F87" s="311"/>
      <c r="G87" s="311"/>
      <c r="H87" s="311"/>
      <c r="I87" s="311"/>
      <c r="J87" s="311"/>
      <c r="K87" s="311"/>
      <c r="L87" s="311"/>
      <c r="M87" s="311"/>
      <c r="N87" s="311"/>
      <c r="O87" s="311"/>
      <c r="P87" s="311"/>
      <c r="Q87" s="311"/>
      <c r="R87" s="311"/>
      <c r="S87" s="311"/>
      <c r="T87" s="311"/>
      <c r="U87" s="311"/>
      <c r="V87" s="311"/>
      <c r="W87" s="311"/>
      <c r="X87" s="312"/>
      <c r="Y87" s="312"/>
      <c r="Z87" s="312"/>
      <c r="AA87" s="312"/>
      <c r="AB87" s="311"/>
      <c r="AC87" s="311"/>
      <c r="AD87" s="312"/>
      <c r="AE87" s="311"/>
      <c r="AF87" s="311"/>
    </row>
    <row r="88" spans="1:32" ht="15.75" customHeight="1">
      <c r="A88" s="311"/>
      <c r="B88" s="311"/>
      <c r="C88" s="311"/>
      <c r="D88" s="311"/>
      <c r="E88" s="311"/>
      <c r="F88" s="311"/>
      <c r="G88" s="311"/>
      <c r="H88" s="311"/>
      <c r="I88" s="311"/>
      <c r="J88" s="311"/>
      <c r="K88" s="311"/>
      <c r="L88" s="311"/>
      <c r="M88" s="311"/>
      <c r="N88" s="311"/>
      <c r="O88" s="311"/>
      <c r="P88" s="311"/>
      <c r="Q88" s="311"/>
      <c r="R88" s="311"/>
      <c r="S88" s="311"/>
      <c r="T88" s="311"/>
      <c r="U88" s="311"/>
      <c r="V88" s="311"/>
      <c r="W88" s="311"/>
      <c r="X88" s="312"/>
      <c r="Y88" s="312"/>
      <c r="Z88" s="312"/>
      <c r="AA88" s="312"/>
      <c r="AB88" s="311"/>
      <c r="AC88" s="311"/>
      <c r="AD88" s="312"/>
      <c r="AE88" s="311"/>
      <c r="AF88" s="311"/>
    </row>
    <row r="89" spans="1:32" ht="15.75" customHeight="1">
      <c r="A89" s="311"/>
      <c r="B89" s="311"/>
      <c r="C89" s="311"/>
      <c r="D89" s="311"/>
      <c r="E89" s="311"/>
      <c r="F89" s="311"/>
      <c r="G89" s="311"/>
      <c r="H89" s="311"/>
      <c r="I89" s="311"/>
      <c r="J89" s="311"/>
      <c r="K89" s="311"/>
      <c r="L89" s="311"/>
      <c r="M89" s="311"/>
      <c r="N89" s="311"/>
      <c r="O89" s="311"/>
      <c r="P89" s="311"/>
      <c r="Q89" s="311"/>
      <c r="R89" s="311"/>
      <c r="S89" s="311"/>
      <c r="T89" s="311"/>
      <c r="U89" s="311"/>
      <c r="V89" s="311"/>
      <c r="W89" s="311"/>
      <c r="X89" s="312"/>
      <c r="Y89" s="312"/>
      <c r="Z89" s="312"/>
      <c r="AA89" s="312"/>
      <c r="AB89" s="311"/>
      <c r="AC89" s="311"/>
      <c r="AD89" s="312"/>
      <c r="AE89" s="311"/>
      <c r="AF89" s="311"/>
    </row>
    <row r="90" spans="1:32" ht="15.75" customHeight="1">
      <c r="A90" s="311"/>
      <c r="B90" s="311"/>
      <c r="C90" s="311"/>
      <c r="D90" s="311"/>
      <c r="E90" s="311"/>
      <c r="F90" s="311"/>
      <c r="G90" s="311"/>
      <c r="H90" s="311"/>
      <c r="I90" s="311"/>
      <c r="J90" s="311"/>
      <c r="K90" s="311"/>
      <c r="L90" s="311"/>
      <c r="M90" s="311"/>
      <c r="N90" s="311"/>
      <c r="O90" s="311"/>
      <c r="P90" s="311"/>
      <c r="Q90" s="311"/>
      <c r="R90" s="311"/>
      <c r="S90" s="311"/>
      <c r="T90" s="311"/>
      <c r="U90" s="311"/>
      <c r="V90" s="311"/>
      <c r="W90" s="311"/>
      <c r="X90" s="312"/>
      <c r="Y90" s="312"/>
      <c r="Z90" s="312"/>
      <c r="AA90" s="312"/>
      <c r="AB90" s="311"/>
      <c r="AC90" s="311"/>
      <c r="AD90" s="312"/>
      <c r="AE90" s="311"/>
      <c r="AF90" s="311"/>
    </row>
    <row r="91" spans="1:32" ht="15.75" customHeight="1">
      <c r="A91" s="311"/>
      <c r="B91" s="311"/>
      <c r="C91" s="311"/>
      <c r="D91" s="311"/>
      <c r="E91" s="311"/>
      <c r="F91" s="311"/>
      <c r="G91" s="311"/>
      <c r="H91" s="311"/>
      <c r="I91" s="311"/>
      <c r="J91" s="311"/>
      <c r="K91" s="311"/>
      <c r="L91" s="311"/>
      <c r="M91" s="311"/>
      <c r="N91" s="311"/>
      <c r="O91" s="311"/>
      <c r="P91" s="311"/>
      <c r="Q91" s="311"/>
      <c r="R91" s="311"/>
      <c r="S91" s="311"/>
      <c r="T91" s="311"/>
      <c r="U91" s="311"/>
      <c r="V91" s="311"/>
      <c r="W91" s="311"/>
      <c r="X91" s="312"/>
      <c r="Y91" s="312"/>
      <c r="Z91" s="312"/>
      <c r="AA91" s="312"/>
      <c r="AB91" s="311"/>
      <c r="AC91" s="311"/>
      <c r="AD91" s="312"/>
      <c r="AE91" s="311"/>
      <c r="AF91" s="311"/>
    </row>
    <row r="92" spans="1:32" ht="15.75" customHeight="1">
      <c r="A92" s="311"/>
      <c r="B92" s="311"/>
      <c r="C92" s="311"/>
      <c r="D92" s="311"/>
      <c r="E92" s="311"/>
      <c r="F92" s="311"/>
      <c r="G92" s="311"/>
      <c r="H92" s="311"/>
      <c r="I92" s="311"/>
      <c r="J92" s="311"/>
      <c r="K92" s="311"/>
      <c r="L92" s="311"/>
      <c r="M92" s="311"/>
      <c r="N92" s="311"/>
      <c r="O92" s="311"/>
      <c r="P92" s="311"/>
      <c r="Q92" s="311"/>
      <c r="R92" s="311"/>
      <c r="S92" s="311"/>
      <c r="T92" s="311"/>
      <c r="U92" s="311"/>
      <c r="V92" s="311"/>
      <c r="W92" s="311"/>
      <c r="X92" s="312"/>
      <c r="Y92" s="312"/>
      <c r="Z92" s="312"/>
      <c r="AA92" s="312"/>
      <c r="AB92" s="311"/>
      <c r="AC92" s="311"/>
      <c r="AD92" s="312"/>
      <c r="AE92" s="311"/>
      <c r="AF92" s="311"/>
    </row>
    <row r="93" spans="1:32" ht="15.75" customHeight="1">
      <c r="A93" s="311"/>
      <c r="B93" s="311"/>
      <c r="C93" s="311"/>
      <c r="D93" s="311"/>
      <c r="E93" s="311"/>
      <c r="F93" s="311"/>
      <c r="G93" s="311"/>
      <c r="H93" s="311"/>
      <c r="I93" s="311"/>
      <c r="J93" s="311"/>
      <c r="K93" s="311"/>
      <c r="L93" s="311"/>
      <c r="M93" s="311"/>
      <c r="N93" s="311"/>
      <c r="O93" s="311"/>
      <c r="P93" s="311"/>
      <c r="Q93" s="311"/>
      <c r="R93" s="311"/>
      <c r="S93" s="311"/>
      <c r="T93" s="311"/>
      <c r="U93" s="311"/>
      <c r="V93" s="311"/>
      <c r="W93" s="311"/>
      <c r="X93" s="312"/>
      <c r="Y93" s="312"/>
      <c r="Z93" s="312"/>
      <c r="AA93" s="312"/>
      <c r="AB93" s="311"/>
      <c r="AC93" s="311"/>
      <c r="AD93" s="312"/>
      <c r="AE93" s="311"/>
      <c r="AF93" s="311"/>
    </row>
    <row r="94" spans="1:32" ht="15.75" customHeight="1">
      <c r="A94" s="311"/>
      <c r="B94" s="311"/>
      <c r="C94" s="311"/>
      <c r="D94" s="311"/>
      <c r="E94" s="311"/>
      <c r="F94" s="311"/>
      <c r="G94" s="311"/>
      <c r="H94" s="311"/>
      <c r="I94" s="311"/>
      <c r="J94" s="311"/>
      <c r="K94" s="311"/>
      <c r="L94" s="311"/>
      <c r="M94" s="311"/>
      <c r="N94" s="311"/>
      <c r="O94" s="311"/>
      <c r="P94" s="311"/>
      <c r="Q94" s="311"/>
      <c r="R94" s="311"/>
      <c r="S94" s="311"/>
      <c r="T94" s="311"/>
      <c r="U94" s="311"/>
      <c r="V94" s="311"/>
      <c r="W94" s="311"/>
      <c r="X94" s="312"/>
      <c r="Y94" s="312"/>
      <c r="Z94" s="312"/>
      <c r="AA94" s="312"/>
      <c r="AB94" s="311"/>
      <c r="AC94" s="311"/>
      <c r="AD94" s="312"/>
      <c r="AE94" s="311"/>
      <c r="AF94" s="311"/>
    </row>
    <row r="95" spans="1:32" ht="15.75" customHeight="1">
      <c r="A95" s="311"/>
      <c r="B95" s="311"/>
      <c r="C95" s="311"/>
      <c r="D95" s="311"/>
      <c r="E95" s="311"/>
      <c r="F95" s="311"/>
      <c r="G95" s="311"/>
      <c r="H95" s="311"/>
      <c r="I95" s="311"/>
      <c r="J95" s="311"/>
      <c r="K95" s="311"/>
      <c r="L95" s="311"/>
      <c r="M95" s="311"/>
      <c r="N95" s="311"/>
      <c r="O95" s="311"/>
      <c r="P95" s="311"/>
      <c r="Q95" s="311"/>
      <c r="R95" s="311"/>
      <c r="S95" s="311"/>
      <c r="T95" s="311"/>
      <c r="U95" s="311"/>
      <c r="V95" s="311"/>
      <c r="W95" s="311"/>
      <c r="X95" s="312"/>
      <c r="Y95" s="312"/>
      <c r="Z95" s="312"/>
      <c r="AA95" s="312"/>
      <c r="AB95" s="311"/>
      <c r="AC95" s="311"/>
      <c r="AD95" s="312"/>
      <c r="AE95" s="311"/>
      <c r="AF95" s="311"/>
    </row>
    <row r="96" spans="1:32" ht="15.75" customHeight="1">
      <c r="A96" s="311"/>
      <c r="B96" s="311"/>
      <c r="C96" s="311"/>
      <c r="D96" s="311"/>
      <c r="E96" s="311"/>
      <c r="F96" s="311"/>
      <c r="G96" s="311"/>
      <c r="H96" s="311"/>
      <c r="I96" s="311"/>
      <c r="J96" s="311"/>
      <c r="K96" s="311"/>
      <c r="L96" s="311"/>
      <c r="M96" s="311"/>
      <c r="N96" s="311"/>
      <c r="O96" s="311"/>
      <c r="P96" s="311"/>
      <c r="Q96" s="311"/>
      <c r="R96" s="311"/>
      <c r="S96" s="311"/>
      <c r="T96" s="311"/>
      <c r="U96" s="311"/>
      <c r="V96" s="311"/>
      <c r="W96" s="311"/>
      <c r="X96" s="312"/>
      <c r="Y96" s="312"/>
      <c r="Z96" s="312"/>
      <c r="AA96" s="312"/>
      <c r="AB96" s="311"/>
      <c r="AC96" s="311"/>
      <c r="AD96" s="312"/>
      <c r="AE96" s="311"/>
      <c r="AF96" s="311"/>
    </row>
    <row r="97" spans="1:32" ht="15.75" customHeight="1">
      <c r="A97" s="311"/>
      <c r="B97" s="311"/>
      <c r="C97" s="311"/>
      <c r="D97" s="311"/>
      <c r="E97" s="311"/>
      <c r="F97" s="311"/>
      <c r="G97" s="311"/>
      <c r="H97" s="311"/>
      <c r="I97" s="311"/>
      <c r="J97" s="311"/>
      <c r="K97" s="311"/>
      <c r="L97" s="311"/>
      <c r="M97" s="311"/>
      <c r="N97" s="311"/>
      <c r="O97" s="311"/>
      <c r="P97" s="311"/>
      <c r="Q97" s="311"/>
      <c r="R97" s="311"/>
      <c r="S97" s="311"/>
      <c r="T97" s="311"/>
      <c r="U97" s="311"/>
      <c r="V97" s="311"/>
      <c r="W97" s="311"/>
      <c r="X97" s="312"/>
      <c r="Y97" s="312"/>
      <c r="Z97" s="312"/>
      <c r="AA97" s="312"/>
      <c r="AB97" s="311"/>
      <c r="AC97" s="311"/>
      <c r="AD97" s="312"/>
      <c r="AE97" s="311"/>
      <c r="AF97" s="311"/>
    </row>
    <row r="98" spans="1:32" ht="15.75" customHeight="1">
      <c r="A98" s="311"/>
      <c r="B98" s="311"/>
      <c r="C98" s="311"/>
      <c r="D98" s="311"/>
      <c r="E98" s="311"/>
      <c r="F98" s="311"/>
      <c r="G98" s="311"/>
      <c r="H98" s="311"/>
      <c r="I98" s="311"/>
      <c r="J98" s="311"/>
      <c r="K98" s="311"/>
      <c r="L98" s="311"/>
      <c r="M98" s="311"/>
      <c r="N98" s="311"/>
      <c r="O98" s="311"/>
      <c r="P98" s="311"/>
      <c r="Q98" s="311"/>
      <c r="R98" s="311"/>
      <c r="S98" s="311"/>
      <c r="T98" s="311"/>
      <c r="U98" s="311"/>
      <c r="V98" s="311"/>
      <c r="W98" s="311"/>
      <c r="X98" s="312"/>
      <c r="Y98" s="312"/>
      <c r="Z98" s="312"/>
      <c r="AA98" s="312"/>
      <c r="AB98" s="311"/>
      <c r="AC98" s="311"/>
      <c r="AD98" s="312"/>
      <c r="AE98" s="311"/>
      <c r="AF98" s="311"/>
    </row>
    <row r="99" spans="1:32" ht="15.75" customHeight="1">
      <c r="A99" s="311"/>
      <c r="B99" s="311"/>
      <c r="C99" s="311"/>
      <c r="D99" s="311"/>
      <c r="E99" s="311"/>
      <c r="F99" s="311"/>
      <c r="G99" s="311"/>
      <c r="H99" s="311"/>
      <c r="I99" s="311"/>
      <c r="J99" s="311"/>
      <c r="K99" s="311"/>
      <c r="L99" s="311"/>
      <c r="M99" s="311"/>
      <c r="N99" s="311"/>
      <c r="O99" s="311"/>
      <c r="P99" s="311"/>
      <c r="Q99" s="311"/>
      <c r="R99" s="311"/>
      <c r="S99" s="311"/>
      <c r="T99" s="311"/>
      <c r="U99" s="311"/>
      <c r="V99" s="311"/>
      <c r="W99" s="311"/>
      <c r="X99" s="312"/>
      <c r="Y99" s="312"/>
      <c r="Z99" s="312"/>
      <c r="AA99" s="312"/>
      <c r="AB99" s="311"/>
      <c r="AC99" s="311"/>
      <c r="AD99" s="312"/>
      <c r="AE99" s="311"/>
      <c r="AF99" s="311"/>
    </row>
    <row r="100" spans="1:32" ht="15.75" customHeight="1">
      <c r="A100" s="311"/>
      <c r="B100" s="311"/>
      <c r="C100" s="311"/>
      <c r="D100" s="311"/>
      <c r="E100" s="311"/>
      <c r="F100" s="311"/>
      <c r="G100" s="311"/>
      <c r="H100" s="311"/>
      <c r="I100" s="311"/>
      <c r="J100" s="311"/>
      <c r="K100" s="311"/>
      <c r="L100" s="311"/>
      <c r="M100" s="311"/>
      <c r="N100" s="311"/>
      <c r="O100" s="311"/>
      <c r="P100" s="311"/>
      <c r="Q100" s="311"/>
      <c r="R100" s="311"/>
      <c r="S100" s="311"/>
      <c r="T100" s="311"/>
      <c r="U100" s="311"/>
      <c r="V100" s="311"/>
      <c r="W100" s="311"/>
      <c r="X100" s="312"/>
      <c r="Y100" s="312"/>
      <c r="Z100" s="312"/>
      <c r="AA100" s="312"/>
      <c r="AB100" s="311"/>
      <c r="AC100" s="311"/>
      <c r="AD100" s="312"/>
      <c r="AE100" s="311"/>
      <c r="AF100" s="311"/>
    </row>
    <row r="101" spans="1:32" ht="15.75" customHeight="1">
      <c r="A101" s="311"/>
      <c r="B101" s="311"/>
      <c r="C101" s="311"/>
      <c r="D101" s="311"/>
      <c r="E101" s="311"/>
      <c r="F101" s="311"/>
      <c r="G101" s="311"/>
      <c r="H101" s="311"/>
      <c r="I101" s="311"/>
      <c r="J101" s="311"/>
      <c r="K101" s="311"/>
      <c r="L101" s="311"/>
      <c r="M101" s="311"/>
      <c r="N101" s="311"/>
      <c r="O101" s="311"/>
      <c r="P101" s="311"/>
      <c r="Q101" s="311"/>
      <c r="R101" s="311"/>
      <c r="S101" s="311"/>
      <c r="T101" s="311"/>
      <c r="U101" s="311"/>
      <c r="V101" s="311"/>
      <c r="W101" s="311"/>
      <c r="X101" s="312"/>
      <c r="Y101" s="312"/>
      <c r="Z101" s="312"/>
      <c r="AA101" s="312"/>
      <c r="AB101" s="311"/>
      <c r="AC101" s="311"/>
      <c r="AD101" s="312"/>
      <c r="AE101" s="311"/>
      <c r="AF101" s="311"/>
    </row>
    <row r="102" spans="1:32" ht="15.75" customHeight="1">
      <c r="A102" s="311"/>
      <c r="B102" s="311"/>
      <c r="C102" s="311"/>
      <c r="D102" s="311"/>
      <c r="E102" s="311"/>
      <c r="F102" s="311"/>
      <c r="G102" s="311"/>
      <c r="H102" s="311"/>
      <c r="I102" s="311"/>
      <c r="J102" s="311"/>
      <c r="K102" s="311"/>
      <c r="L102" s="311"/>
      <c r="M102" s="311"/>
      <c r="N102" s="311"/>
      <c r="O102" s="311"/>
      <c r="P102" s="311"/>
      <c r="Q102" s="311"/>
      <c r="R102" s="311"/>
      <c r="S102" s="311"/>
      <c r="T102" s="311"/>
      <c r="U102" s="311"/>
      <c r="V102" s="311"/>
      <c r="W102" s="311"/>
      <c r="X102" s="312"/>
      <c r="Y102" s="312"/>
      <c r="Z102" s="312"/>
      <c r="AA102" s="312"/>
      <c r="AB102" s="311"/>
      <c r="AC102" s="311"/>
      <c r="AD102" s="312"/>
      <c r="AE102" s="311"/>
      <c r="AF102" s="311"/>
    </row>
    <row r="103" spans="1:32" ht="15.75" customHeight="1">
      <c r="A103" s="311"/>
      <c r="B103" s="311"/>
      <c r="C103" s="311"/>
      <c r="D103" s="311"/>
      <c r="E103" s="311"/>
      <c r="F103" s="311"/>
      <c r="G103" s="311"/>
      <c r="H103" s="311"/>
      <c r="I103" s="311"/>
      <c r="J103" s="311"/>
      <c r="K103" s="311"/>
      <c r="L103" s="311"/>
      <c r="M103" s="311"/>
      <c r="N103" s="311"/>
      <c r="O103" s="311"/>
      <c r="P103" s="311"/>
      <c r="Q103" s="311"/>
      <c r="R103" s="311"/>
      <c r="S103" s="311"/>
      <c r="T103" s="311"/>
      <c r="U103" s="311"/>
      <c r="V103" s="311"/>
      <c r="W103" s="311"/>
      <c r="X103" s="312"/>
      <c r="Y103" s="312"/>
      <c r="Z103" s="312"/>
      <c r="AA103" s="312"/>
      <c r="AB103" s="311"/>
      <c r="AC103" s="311"/>
      <c r="AD103" s="312"/>
      <c r="AE103" s="311"/>
      <c r="AF103" s="311"/>
    </row>
    <row r="104" spans="1:32" ht="15.75" customHeight="1">
      <c r="A104" s="311"/>
      <c r="B104" s="311"/>
      <c r="C104" s="311"/>
      <c r="D104" s="311"/>
      <c r="E104" s="311"/>
      <c r="F104" s="311"/>
      <c r="G104" s="311"/>
      <c r="H104" s="311"/>
      <c r="I104" s="311"/>
      <c r="J104" s="311"/>
      <c r="K104" s="311"/>
      <c r="L104" s="311"/>
      <c r="M104" s="311"/>
      <c r="N104" s="311"/>
      <c r="O104" s="311"/>
      <c r="P104" s="311"/>
      <c r="Q104" s="311"/>
      <c r="R104" s="311"/>
      <c r="S104" s="311"/>
      <c r="T104" s="311"/>
      <c r="U104" s="311"/>
      <c r="V104" s="311"/>
      <c r="W104" s="311"/>
      <c r="X104" s="312"/>
      <c r="Y104" s="312"/>
      <c r="Z104" s="312"/>
      <c r="AA104" s="312"/>
      <c r="AB104" s="311"/>
      <c r="AC104" s="311"/>
      <c r="AD104" s="312"/>
      <c r="AE104" s="311"/>
      <c r="AF104" s="311"/>
    </row>
    <row r="105" spans="1:32" ht="15.75" customHeight="1">
      <c r="A105" s="311"/>
      <c r="B105" s="311"/>
      <c r="C105" s="311"/>
      <c r="D105" s="311"/>
      <c r="E105" s="311"/>
      <c r="F105" s="311"/>
      <c r="G105" s="311"/>
      <c r="H105" s="311"/>
      <c r="I105" s="311"/>
      <c r="J105" s="311"/>
      <c r="K105" s="311"/>
      <c r="L105" s="311"/>
      <c r="M105" s="311"/>
      <c r="N105" s="311"/>
      <c r="O105" s="311"/>
      <c r="P105" s="311"/>
      <c r="Q105" s="311"/>
      <c r="R105" s="311"/>
      <c r="S105" s="311"/>
      <c r="T105" s="311"/>
      <c r="U105" s="311"/>
      <c r="V105" s="311"/>
      <c r="W105" s="311"/>
      <c r="X105" s="312"/>
      <c r="Y105" s="312"/>
      <c r="Z105" s="312"/>
      <c r="AA105" s="312"/>
      <c r="AB105" s="311"/>
      <c r="AC105" s="311"/>
      <c r="AD105" s="312"/>
      <c r="AE105" s="311"/>
      <c r="AF105" s="311"/>
    </row>
    <row r="106" spans="1:32" ht="15.75" customHeight="1">
      <c r="A106" s="311"/>
      <c r="B106" s="311"/>
      <c r="C106" s="311"/>
      <c r="D106" s="311"/>
      <c r="E106" s="311"/>
      <c r="F106" s="311"/>
      <c r="G106" s="311"/>
      <c r="H106" s="311"/>
      <c r="I106" s="311"/>
      <c r="J106" s="311"/>
      <c r="K106" s="311"/>
      <c r="L106" s="311"/>
      <c r="M106" s="311"/>
      <c r="N106" s="311"/>
      <c r="O106" s="311"/>
      <c r="P106" s="311"/>
      <c r="Q106" s="311"/>
      <c r="R106" s="311"/>
      <c r="S106" s="311"/>
      <c r="T106" s="311"/>
      <c r="U106" s="311"/>
      <c r="V106" s="311"/>
      <c r="W106" s="311"/>
      <c r="X106" s="312"/>
      <c r="Y106" s="312"/>
      <c r="Z106" s="312"/>
      <c r="AA106" s="312"/>
      <c r="AB106" s="311"/>
      <c r="AC106" s="311"/>
      <c r="AD106" s="312"/>
      <c r="AE106" s="311"/>
      <c r="AF106" s="311"/>
    </row>
    <row r="107" spans="1:32" ht="15.75" customHeight="1">
      <c r="A107" s="311"/>
      <c r="B107" s="311"/>
      <c r="C107" s="311"/>
      <c r="D107" s="311"/>
      <c r="E107" s="311"/>
      <c r="F107" s="311"/>
      <c r="G107" s="311"/>
      <c r="H107" s="311"/>
      <c r="I107" s="311"/>
      <c r="J107" s="311"/>
      <c r="K107" s="311"/>
      <c r="L107" s="311"/>
      <c r="M107" s="311"/>
      <c r="N107" s="311"/>
      <c r="O107" s="311"/>
      <c r="P107" s="311"/>
      <c r="Q107" s="311"/>
      <c r="R107" s="311"/>
      <c r="S107" s="311"/>
      <c r="T107" s="311"/>
      <c r="U107" s="311"/>
      <c r="V107" s="311"/>
      <c r="W107" s="311"/>
      <c r="X107" s="312"/>
      <c r="Y107" s="312"/>
      <c r="Z107" s="312"/>
      <c r="AA107" s="312"/>
      <c r="AB107" s="311"/>
      <c r="AC107" s="311"/>
      <c r="AD107" s="312"/>
      <c r="AE107" s="311"/>
      <c r="AF107" s="311"/>
    </row>
    <row r="108" spans="1:32" ht="15.75" customHeight="1">
      <c r="A108" s="311"/>
      <c r="B108" s="311"/>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2"/>
      <c r="Y108" s="312"/>
      <c r="Z108" s="312"/>
      <c r="AA108" s="312"/>
      <c r="AB108" s="311"/>
      <c r="AC108" s="311"/>
      <c r="AD108" s="312"/>
      <c r="AE108" s="311"/>
      <c r="AF108" s="311"/>
    </row>
    <row r="109" spans="1:32" ht="15.75" customHeight="1">
      <c r="A109" s="311"/>
      <c r="B109" s="311"/>
      <c r="C109" s="311"/>
      <c r="D109" s="311"/>
      <c r="E109" s="311"/>
      <c r="F109" s="311"/>
      <c r="G109" s="311"/>
      <c r="H109" s="311"/>
      <c r="I109" s="311"/>
      <c r="J109" s="311"/>
      <c r="K109" s="311"/>
      <c r="L109" s="311"/>
      <c r="M109" s="311"/>
      <c r="N109" s="311"/>
      <c r="O109" s="311"/>
      <c r="P109" s="311"/>
      <c r="Q109" s="311"/>
      <c r="R109" s="311"/>
      <c r="S109" s="311"/>
      <c r="T109" s="311"/>
      <c r="U109" s="311"/>
      <c r="V109" s="311"/>
      <c r="W109" s="311"/>
      <c r="X109" s="312"/>
      <c r="Y109" s="312"/>
      <c r="Z109" s="312"/>
      <c r="AA109" s="312"/>
      <c r="AB109" s="311"/>
      <c r="AC109" s="311"/>
      <c r="AD109" s="312"/>
      <c r="AE109" s="311"/>
      <c r="AF109" s="311"/>
    </row>
    <row r="110" spans="1:32" ht="15.75" customHeight="1">
      <c r="A110" s="311"/>
      <c r="B110" s="311"/>
      <c r="C110" s="311"/>
      <c r="D110" s="311"/>
      <c r="E110" s="311"/>
      <c r="F110" s="311"/>
      <c r="G110" s="311"/>
      <c r="H110" s="311"/>
      <c r="I110" s="311"/>
      <c r="J110" s="311"/>
      <c r="K110" s="311"/>
      <c r="L110" s="311"/>
      <c r="M110" s="311"/>
      <c r="N110" s="311"/>
      <c r="O110" s="311"/>
      <c r="P110" s="311"/>
      <c r="Q110" s="311"/>
      <c r="R110" s="311"/>
      <c r="S110" s="311"/>
      <c r="T110" s="311"/>
      <c r="U110" s="311"/>
      <c r="V110" s="311"/>
      <c r="W110" s="311"/>
      <c r="X110" s="312"/>
      <c r="Y110" s="312"/>
      <c r="Z110" s="312"/>
      <c r="AA110" s="312"/>
      <c r="AB110" s="311"/>
      <c r="AC110" s="311"/>
      <c r="AD110" s="312"/>
      <c r="AE110" s="311"/>
      <c r="AF110" s="311"/>
    </row>
    <row r="111" spans="1:32" ht="15.75" customHeight="1">
      <c r="A111" s="311"/>
      <c r="B111" s="311"/>
      <c r="C111" s="311"/>
      <c r="D111" s="311"/>
      <c r="E111" s="311"/>
      <c r="F111" s="311"/>
      <c r="G111" s="311"/>
      <c r="H111" s="311"/>
      <c r="I111" s="311"/>
      <c r="J111" s="311"/>
      <c r="K111" s="311"/>
      <c r="L111" s="311"/>
      <c r="M111" s="311"/>
      <c r="N111" s="311"/>
      <c r="O111" s="311"/>
      <c r="P111" s="311"/>
      <c r="Q111" s="311"/>
      <c r="R111" s="311"/>
      <c r="S111" s="311"/>
      <c r="T111" s="311"/>
      <c r="U111" s="311"/>
      <c r="V111" s="311"/>
      <c r="W111" s="311"/>
      <c r="X111" s="312"/>
      <c r="Y111" s="312"/>
      <c r="Z111" s="312"/>
      <c r="AA111" s="312"/>
      <c r="AB111" s="311"/>
      <c r="AC111" s="311"/>
      <c r="AD111" s="312"/>
      <c r="AE111" s="311"/>
      <c r="AF111" s="311"/>
    </row>
    <row r="112" spans="1:32" ht="15.75" customHeight="1">
      <c r="A112" s="311"/>
      <c r="B112" s="311"/>
      <c r="C112" s="311"/>
      <c r="D112" s="311"/>
      <c r="E112" s="311"/>
      <c r="F112" s="311"/>
      <c r="G112" s="311"/>
      <c r="H112" s="311"/>
      <c r="I112" s="311"/>
      <c r="J112" s="311"/>
      <c r="K112" s="311"/>
      <c r="L112" s="311"/>
      <c r="M112" s="311"/>
      <c r="N112" s="311"/>
      <c r="O112" s="311"/>
      <c r="P112" s="311"/>
      <c r="Q112" s="311"/>
      <c r="R112" s="311"/>
      <c r="S112" s="311"/>
      <c r="T112" s="311"/>
      <c r="U112" s="311"/>
      <c r="V112" s="311"/>
      <c r="W112" s="311"/>
      <c r="X112" s="312"/>
      <c r="Y112" s="312"/>
      <c r="Z112" s="312"/>
      <c r="AA112" s="312"/>
      <c r="AB112" s="311"/>
      <c r="AC112" s="311"/>
      <c r="AD112" s="312"/>
      <c r="AE112" s="311"/>
      <c r="AF112" s="311"/>
    </row>
    <row r="113" spans="1:32" ht="15.75" customHeight="1">
      <c r="A113" s="311"/>
      <c r="B113" s="311"/>
      <c r="C113" s="311"/>
      <c r="D113" s="311"/>
      <c r="E113" s="311"/>
      <c r="F113" s="311"/>
      <c r="G113" s="311"/>
      <c r="H113" s="311"/>
      <c r="I113" s="311"/>
      <c r="J113" s="311"/>
      <c r="K113" s="311"/>
      <c r="L113" s="311"/>
      <c r="M113" s="311"/>
      <c r="N113" s="311"/>
      <c r="O113" s="311"/>
      <c r="P113" s="311"/>
      <c r="Q113" s="311"/>
      <c r="R113" s="311"/>
      <c r="S113" s="311"/>
      <c r="T113" s="311"/>
      <c r="U113" s="311"/>
      <c r="V113" s="311"/>
      <c r="W113" s="311"/>
      <c r="X113" s="312"/>
      <c r="Y113" s="312"/>
      <c r="Z113" s="312"/>
      <c r="AA113" s="312"/>
      <c r="AB113" s="311"/>
      <c r="AC113" s="311"/>
      <c r="AD113" s="312"/>
      <c r="AE113" s="311"/>
      <c r="AF113" s="311"/>
    </row>
    <row r="114" spans="1:32" ht="15.75" customHeight="1">
      <c r="A114" s="311"/>
      <c r="B114" s="311"/>
      <c r="C114" s="311"/>
      <c r="D114" s="311"/>
      <c r="E114" s="311"/>
      <c r="F114" s="311"/>
      <c r="G114" s="311"/>
      <c r="H114" s="311"/>
      <c r="I114" s="311"/>
      <c r="J114" s="311"/>
      <c r="K114" s="311"/>
      <c r="L114" s="311"/>
      <c r="M114" s="311"/>
      <c r="N114" s="311"/>
      <c r="O114" s="311"/>
      <c r="P114" s="311"/>
      <c r="Q114" s="311"/>
      <c r="R114" s="311"/>
      <c r="S114" s="311"/>
      <c r="T114" s="311"/>
      <c r="U114" s="311"/>
      <c r="V114" s="311"/>
      <c r="W114" s="311"/>
      <c r="X114" s="312"/>
      <c r="Y114" s="312"/>
      <c r="Z114" s="312"/>
      <c r="AA114" s="312"/>
      <c r="AB114" s="311"/>
      <c r="AC114" s="311"/>
      <c r="AD114" s="312"/>
      <c r="AE114" s="311"/>
      <c r="AF114" s="311"/>
    </row>
    <row r="115" spans="1:32" ht="15.75" customHeight="1">
      <c r="A115" s="311"/>
      <c r="B115" s="311"/>
      <c r="C115" s="311"/>
      <c r="D115" s="311"/>
      <c r="E115" s="311"/>
      <c r="F115" s="311"/>
      <c r="G115" s="311"/>
      <c r="H115" s="311"/>
      <c r="I115" s="311"/>
      <c r="J115" s="311"/>
      <c r="K115" s="311"/>
      <c r="L115" s="311"/>
      <c r="M115" s="311"/>
      <c r="N115" s="311"/>
      <c r="O115" s="311"/>
      <c r="P115" s="311"/>
      <c r="Q115" s="311"/>
      <c r="R115" s="311"/>
      <c r="S115" s="311"/>
      <c r="T115" s="311"/>
      <c r="U115" s="311"/>
      <c r="V115" s="311"/>
      <c r="W115" s="311"/>
      <c r="X115" s="312"/>
      <c r="Y115" s="312"/>
      <c r="Z115" s="312"/>
      <c r="AA115" s="312"/>
      <c r="AB115" s="311"/>
      <c r="AC115" s="311"/>
      <c r="AD115" s="312"/>
      <c r="AE115" s="311"/>
      <c r="AF115" s="311"/>
    </row>
    <row r="116" spans="1:32" ht="15.75" customHeight="1">
      <c r="A116" s="311"/>
      <c r="B116" s="311"/>
      <c r="C116" s="311"/>
      <c r="D116" s="311"/>
      <c r="E116" s="311"/>
      <c r="F116" s="311"/>
      <c r="G116" s="311"/>
      <c r="H116" s="311"/>
      <c r="I116" s="311"/>
      <c r="J116" s="311"/>
      <c r="K116" s="311"/>
      <c r="L116" s="311"/>
      <c r="M116" s="311"/>
      <c r="N116" s="311"/>
      <c r="O116" s="311"/>
      <c r="P116" s="311"/>
      <c r="Q116" s="311"/>
      <c r="R116" s="311"/>
      <c r="S116" s="311"/>
      <c r="T116" s="311"/>
      <c r="U116" s="311"/>
      <c r="V116" s="311"/>
      <c r="W116" s="311"/>
      <c r="X116" s="312"/>
      <c r="Y116" s="312"/>
      <c r="Z116" s="312"/>
      <c r="AA116" s="312"/>
      <c r="AB116" s="311"/>
      <c r="AC116" s="311"/>
      <c r="AD116" s="312"/>
      <c r="AE116" s="311"/>
      <c r="AF116" s="311"/>
    </row>
    <row r="117" spans="1:32" ht="15.75" customHeight="1">
      <c r="A117" s="311"/>
      <c r="B117" s="311"/>
      <c r="C117" s="311"/>
      <c r="D117" s="311"/>
      <c r="E117" s="311"/>
      <c r="F117" s="311"/>
      <c r="G117" s="311"/>
      <c r="H117" s="311"/>
      <c r="I117" s="311"/>
      <c r="J117" s="311"/>
      <c r="K117" s="311"/>
      <c r="L117" s="311"/>
      <c r="M117" s="311"/>
      <c r="N117" s="311"/>
      <c r="O117" s="311"/>
      <c r="P117" s="311"/>
      <c r="Q117" s="311"/>
      <c r="R117" s="311"/>
      <c r="S117" s="311"/>
      <c r="T117" s="311"/>
      <c r="U117" s="311"/>
      <c r="V117" s="311"/>
      <c r="W117" s="311"/>
      <c r="X117" s="312"/>
      <c r="Y117" s="312"/>
      <c r="Z117" s="312"/>
      <c r="AA117" s="312"/>
      <c r="AB117" s="311"/>
      <c r="AC117" s="311"/>
      <c r="AD117" s="312"/>
      <c r="AE117" s="311"/>
      <c r="AF117" s="311"/>
    </row>
    <row r="118" spans="1:32" ht="15.75" customHeight="1">
      <c r="A118" s="311"/>
      <c r="B118" s="311"/>
      <c r="C118" s="311"/>
      <c r="D118" s="311"/>
      <c r="E118" s="311"/>
      <c r="F118" s="311"/>
      <c r="G118" s="311"/>
      <c r="H118" s="311"/>
      <c r="I118" s="311"/>
      <c r="J118" s="311"/>
      <c r="K118" s="311"/>
      <c r="L118" s="311"/>
      <c r="M118" s="311"/>
      <c r="N118" s="311"/>
      <c r="O118" s="311"/>
      <c r="P118" s="311"/>
      <c r="Q118" s="311"/>
      <c r="R118" s="311"/>
      <c r="S118" s="311"/>
      <c r="T118" s="311"/>
      <c r="U118" s="311"/>
      <c r="V118" s="311"/>
      <c r="W118" s="311"/>
      <c r="X118" s="312"/>
      <c r="Y118" s="312"/>
      <c r="Z118" s="312"/>
      <c r="AA118" s="312"/>
      <c r="AB118" s="311"/>
      <c r="AC118" s="311"/>
      <c r="AD118" s="312"/>
      <c r="AE118" s="311"/>
      <c r="AF118" s="311"/>
    </row>
    <row r="119" spans="1:32" ht="15.75" customHeight="1">
      <c r="A119" s="311"/>
      <c r="B119" s="311"/>
      <c r="C119" s="311"/>
      <c r="D119" s="311"/>
      <c r="E119" s="311"/>
      <c r="F119" s="311"/>
      <c r="G119" s="311"/>
      <c r="H119" s="311"/>
      <c r="I119" s="311"/>
      <c r="J119" s="311"/>
      <c r="K119" s="311"/>
      <c r="L119" s="311"/>
      <c r="M119" s="311"/>
      <c r="N119" s="311"/>
      <c r="O119" s="311"/>
      <c r="P119" s="311"/>
      <c r="Q119" s="311"/>
      <c r="R119" s="311"/>
      <c r="S119" s="311"/>
      <c r="T119" s="311"/>
      <c r="U119" s="311"/>
      <c r="V119" s="311"/>
      <c r="W119" s="311"/>
      <c r="X119" s="312"/>
      <c r="Y119" s="312"/>
      <c r="Z119" s="312"/>
      <c r="AA119" s="312"/>
      <c r="AB119" s="311"/>
      <c r="AC119" s="311"/>
      <c r="AD119" s="312"/>
      <c r="AE119" s="311"/>
      <c r="AF119" s="311"/>
    </row>
    <row r="120" spans="1:32" ht="15.75" customHeight="1">
      <c r="A120" s="311"/>
      <c r="B120" s="311"/>
      <c r="C120" s="311"/>
      <c r="D120" s="311"/>
      <c r="E120" s="311"/>
      <c r="F120" s="311"/>
      <c r="G120" s="311"/>
      <c r="H120" s="311"/>
      <c r="I120" s="311"/>
      <c r="J120" s="311"/>
      <c r="K120" s="311"/>
      <c r="L120" s="311"/>
      <c r="M120" s="311"/>
      <c r="N120" s="311"/>
      <c r="O120" s="311"/>
      <c r="P120" s="311"/>
      <c r="Q120" s="311"/>
      <c r="R120" s="311"/>
      <c r="S120" s="311"/>
      <c r="T120" s="311"/>
      <c r="U120" s="311"/>
      <c r="V120" s="311"/>
      <c r="W120" s="311"/>
      <c r="X120" s="312"/>
      <c r="Y120" s="312"/>
      <c r="Z120" s="312"/>
      <c r="AA120" s="312"/>
      <c r="AB120" s="311"/>
      <c r="AC120" s="311"/>
      <c r="AD120" s="312"/>
      <c r="AE120" s="311"/>
      <c r="AF120" s="311"/>
    </row>
    <row r="121" spans="1:32" ht="15.75" customHeight="1">
      <c r="A121" s="311"/>
      <c r="B121" s="311"/>
      <c r="C121" s="311"/>
      <c r="D121" s="311"/>
      <c r="E121" s="311"/>
      <c r="F121" s="311"/>
      <c r="G121" s="311"/>
      <c r="H121" s="311"/>
      <c r="I121" s="311"/>
      <c r="J121" s="311"/>
      <c r="K121" s="311"/>
      <c r="L121" s="311"/>
      <c r="M121" s="311"/>
      <c r="N121" s="311"/>
      <c r="O121" s="311"/>
      <c r="P121" s="311"/>
      <c r="Q121" s="311"/>
      <c r="R121" s="311"/>
      <c r="S121" s="311"/>
      <c r="T121" s="311"/>
      <c r="U121" s="311"/>
      <c r="V121" s="311"/>
      <c r="W121" s="311"/>
      <c r="X121" s="312"/>
      <c r="Y121" s="312"/>
      <c r="Z121" s="312"/>
      <c r="AA121" s="312"/>
      <c r="AB121" s="311"/>
      <c r="AC121" s="311"/>
      <c r="AD121" s="312"/>
      <c r="AE121" s="311"/>
      <c r="AF121" s="311"/>
    </row>
    <row r="122" spans="1:32" ht="15.75" customHeight="1">
      <c r="A122" s="311"/>
      <c r="B122" s="311"/>
      <c r="C122" s="311"/>
      <c r="D122" s="311"/>
      <c r="E122" s="311"/>
      <c r="F122" s="311"/>
      <c r="G122" s="311"/>
      <c r="H122" s="311"/>
      <c r="I122" s="311"/>
      <c r="J122" s="311"/>
      <c r="K122" s="311"/>
      <c r="L122" s="311"/>
      <c r="M122" s="311"/>
      <c r="N122" s="311"/>
      <c r="O122" s="311"/>
      <c r="P122" s="311"/>
      <c r="Q122" s="311"/>
      <c r="R122" s="311"/>
      <c r="S122" s="311"/>
      <c r="T122" s="311"/>
      <c r="U122" s="311"/>
      <c r="V122" s="311"/>
      <c r="W122" s="311"/>
      <c r="X122" s="312"/>
      <c r="Y122" s="312"/>
      <c r="Z122" s="312"/>
      <c r="AA122" s="312"/>
      <c r="AB122" s="311"/>
      <c r="AC122" s="311"/>
      <c r="AD122" s="312"/>
      <c r="AE122" s="311"/>
      <c r="AF122" s="311"/>
    </row>
    <row r="123" spans="1:32" ht="15.75" customHeight="1">
      <c r="A123" s="311"/>
      <c r="B123" s="311"/>
      <c r="C123" s="311"/>
      <c r="D123" s="311"/>
      <c r="E123" s="311"/>
      <c r="F123" s="311"/>
      <c r="G123" s="311"/>
      <c r="H123" s="311"/>
      <c r="I123" s="311"/>
      <c r="J123" s="311"/>
      <c r="K123" s="311"/>
      <c r="L123" s="311"/>
      <c r="M123" s="311"/>
      <c r="N123" s="311"/>
      <c r="O123" s="311"/>
      <c r="P123" s="311"/>
      <c r="Q123" s="311"/>
      <c r="R123" s="311"/>
      <c r="S123" s="311"/>
      <c r="T123" s="311"/>
      <c r="U123" s="311"/>
      <c r="V123" s="311"/>
      <c r="W123" s="311"/>
      <c r="X123" s="312"/>
      <c r="Y123" s="312"/>
      <c r="Z123" s="312"/>
      <c r="AA123" s="312"/>
      <c r="AB123" s="311"/>
      <c r="AC123" s="311"/>
      <c r="AD123" s="312"/>
      <c r="AE123" s="311"/>
      <c r="AF123" s="311"/>
    </row>
    <row r="124" spans="1:32" ht="15.75" customHeight="1">
      <c r="A124" s="311"/>
      <c r="B124" s="311"/>
      <c r="C124" s="311"/>
      <c r="D124" s="311"/>
      <c r="E124" s="311"/>
      <c r="F124" s="311"/>
      <c r="G124" s="311"/>
      <c r="H124" s="311"/>
      <c r="I124" s="311"/>
      <c r="J124" s="311"/>
      <c r="K124" s="311"/>
      <c r="L124" s="311"/>
      <c r="M124" s="311"/>
      <c r="N124" s="311"/>
      <c r="O124" s="311"/>
      <c r="P124" s="311"/>
      <c r="Q124" s="311"/>
      <c r="R124" s="311"/>
      <c r="S124" s="311"/>
      <c r="T124" s="311"/>
      <c r="U124" s="311"/>
      <c r="V124" s="311"/>
      <c r="W124" s="311"/>
      <c r="X124" s="312"/>
      <c r="Y124" s="312"/>
      <c r="Z124" s="312"/>
      <c r="AA124" s="312"/>
      <c r="AB124" s="311"/>
      <c r="AC124" s="311"/>
      <c r="AD124" s="312"/>
      <c r="AE124" s="311"/>
      <c r="AF124" s="311"/>
    </row>
    <row r="125" spans="1:32" ht="15.75" customHeight="1">
      <c r="A125" s="311"/>
      <c r="B125" s="311"/>
      <c r="C125" s="311"/>
      <c r="D125" s="311"/>
      <c r="E125" s="311"/>
      <c r="F125" s="311"/>
      <c r="G125" s="311"/>
      <c r="H125" s="311"/>
      <c r="I125" s="311"/>
      <c r="J125" s="311"/>
      <c r="K125" s="311"/>
      <c r="L125" s="311"/>
      <c r="M125" s="311"/>
      <c r="N125" s="311"/>
      <c r="O125" s="311"/>
      <c r="P125" s="311"/>
      <c r="Q125" s="311"/>
      <c r="R125" s="311"/>
      <c r="S125" s="311"/>
      <c r="T125" s="311"/>
      <c r="U125" s="311"/>
      <c r="V125" s="311"/>
      <c r="W125" s="311"/>
      <c r="X125" s="312"/>
      <c r="Y125" s="312"/>
      <c r="Z125" s="312"/>
      <c r="AA125" s="312"/>
      <c r="AB125" s="311"/>
      <c r="AC125" s="311"/>
      <c r="AD125" s="312"/>
      <c r="AE125" s="311"/>
      <c r="AF125" s="311"/>
    </row>
    <row r="126" spans="1:32" ht="15.75" customHeight="1">
      <c r="A126" s="311"/>
      <c r="B126" s="311"/>
      <c r="C126" s="311"/>
      <c r="D126" s="311"/>
      <c r="E126" s="311"/>
      <c r="F126" s="311"/>
      <c r="G126" s="311"/>
      <c r="H126" s="311"/>
      <c r="I126" s="311"/>
      <c r="J126" s="311"/>
      <c r="K126" s="311"/>
      <c r="L126" s="311"/>
      <c r="M126" s="311"/>
      <c r="N126" s="311"/>
      <c r="O126" s="311"/>
      <c r="P126" s="311"/>
      <c r="Q126" s="311"/>
      <c r="R126" s="311"/>
      <c r="S126" s="311"/>
      <c r="T126" s="311"/>
      <c r="U126" s="311"/>
      <c r="V126" s="311"/>
      <c r="W126" s="311"/>
      <c r="X126" s="312"/>
      <c r="Y126" s="312"/>
      <c r="Z126" s="312"/>
      <c r="AA126" s="312"/>
      <c r="AB126" s="311"/>
      <c r="AC126" s="311"/>
      <c r="AD126" s="312"/>
      <c r="AE126" s="311"/>
      <c r="AF126" s="311"/>
    </row>
    <row r="127" spans="1:32" ht="15.75" customHeight="1">
      <c r="A127" s="311"/>
      <c r="B127" s="311"/>
      <c r="C127" s="311"/>
      <c r="D127" s="311"/>
      <c r="E127" s="311"/>
      <c r="F127" s="311"/>
      <c r="G127" s="311"/>
      <c r="H127" s="311"/>
      <c r="I127" s="311"/>
      <c r="J127" s="311"/>
      <c r="K127" s="311"/>
      <c r="L127" s="311"/>
      <c r="M127" s="311"/>
      <c r="N127" s="311"/>
      <c r="O127" s="311"/>
      <c r="P127" s="311"/>
      <c r="Q127" s="311"/>
      <c r="R127" s="311"/>
      <c r="S127" s="311"/>
      <c r="T127" s="311"/>
      <c r="U127" s="311"/>
      <c r="V127" s="311"/>
      <c r="W127" s="311"/>
      <c r="X127" s="312"/>
      <c r="Y127" s="312"/>
      <c r="Z127" s="312"/>
      <c r="AA127" s="312"/>
      <c r="AB127" s="311"/>
      <c r="AC127" s="311"/>
      <c r="AD127" s="312"/>
      <c r="AE127" s="311"/>
      <c r="AF127" s="311"/>
    </row>
    <row r="128" spans="1:32" ht="15.75" customHeight="1">
      <c r="A128" s="311"/>
      <c r="B128" s="311"/>
      <c r="C128" s="311"/>
      <c r="D128" s="311"/>
      <c r="E128" s="311"/>
      <c r="F128" s="311"/>
      <c r="G128" s="311"/>
      <c r="H128" s="311"/>
      <c r="I128" s="311"/>
      <c r="J128" s="311"/>
      <c r="K128" s="311"/>
      <c r="L128" s="311"/>
      <c r="M128" s="311"/>
      <c r="N128" s="311"/>
      <c r="O128" s="311"/>
      <c r="P128" s="311"/>
      <c r="Q128" s="311"/>
      <c r="R128" s="311"/>
      <c r="S128" s="311"/>
      <c r="T128" s="311"/>
      <c r="U128" s="311"/>
      <c r="V128" s="311"/>
      <c r="W128" s="311"/>
      <c r="X128" s="312"/>
      <c r="Y128" s="312"/>
      <c r="Z128" s="312"/>
      <c r="AA128" s="312"/>
      <c r="AB128" s="311"/>
      <c r="AC128" s="311"/>
      <c r="AD128" s="312"/>
      <c r="AE128" s="311"/>
      <c r="AF128" s="311"/>
    </row>
    <row r="129" spans="1:32" ht="15.75" customHeight="1">
      <c r="A129" s="311"/>
      <c r="B129" s="311"/>
      <c r="C129" s="311"/>
      <c r="D129" s="311"/>
      <c r="E129" s="311"/>
      <c r="F129" s="311"/>
      <c r="G129" s="311"/>
      <c r="H129" s="311"/>
      <c r="I129" s="311"/>
      <c r="J129" s="311"/>
      <c r="K129" s="311"/>
      <c r="L129" s="311"/>
      <c r="M129" s="311"/>
      <c r="N129" s="311"/>
      <c r="O129" s="311"/>
      <c r="P129" s="311"/>
      <c r="Q129" s="311"/>
      <c r="R129" s="311"/>
      <c r="S129" s="311"/>
      <c r="T129" s="311"/>
      <c r="U129" s="311"/>
      <c r="V129" s="311"/>
      <c r="W129" s="311"/>
      <c r="X129" s="312"/>
      <c r="Y129" s="312"/>
      <c r="Z129" s="312"/>
      <c r="AA129" s="312"/>
      <c r="AB129" s="311"/>
      <c r="AC129" s="311"/>
      <c r="AD129" s="312"/>
      <c r="AE129" s="311"/>
      <c r="AF129" s="311"/>
    </row>
    <row r="130" spans="1:32" ht="15.75" customHeight="1">
      <c r="A130" s="311"/>
      <c r="B130" s="311"/>
      <c r="C130" s="311"/>
      <c r="D130" s="311"/>
      <c r="E130" s="311"/>
      <c r="F130" s="311"/>
      <c r="G130" s="311"/>
      <c r="H130" s="311"/>
      <c r="I130" s="311"/>
      <c r="J130" s="311"/>
      <c r="K130" s="311"/>
      <c r="L130" s="311"/>
      <c r="M130" s="311"/>
      <c r="N130" s="311"/>
      <c r="O130" s="311"/>
      <c r="P130" s="311"/>
      <c r="Q130" s="311"/>
      <c r="R130" s="311"/>
      <c r="S130" s="311"/>
      <c r="T130" s="311"/>
      <c r="U130" s="311"/>
      <c r="V130" s="311"/>
      <c r="W130" s="311"/>
      <c r="X130" s="312"/>
      <c r="Y130" s="312"/>
      <c r="Z130" s="312"/>
      <c r="AA130" s="312"/>
      <c r="AB130" s="311"/>
      <c r="AC130" s="311"/>
      <c r="AD130" s="312"/>
      <c r="AE130" s="311"/>
      <c r="AF130" s="311"/>
    </row>
    <row r="131" spans="1:32" ht="15.75" customHeight="1">
      <c r="A131" s="311"/>
      <c r="B131" s="311"/>
      <c r="C131" s="311"/>
      <c r="D131" s="311"/>
      <c r="E131" s="311"/>
      <c r="F131" s="311"/>
      <c r="G131" s="311"/>
      <c r="H131" s="311"/>
      <c r="I131" s="311"/>
      <c r="J131" s="311"/>
      <c r="K131" s="311"/>
      <c r="L131" s="311"/>
      <c r="M131" s="311"/>
      <c r="N131" s="311"/>
      <c r="O131" s="311"/>
      <c r="P131" s="311"/>
      <c r="Q131" s="311"/>
      <c r="R131" s="311"/>
      <c r="S131" s="311"/>
      <c r="T131" s="311"/>
      <c r="U131" s="311"/>
      <c r="V131" s="311"/>
      <c r="W131" s="311"/>
      <c r="X131" s="312"/>
      <c r="Y131" s="312"/>
      <c r="Z131" s="312"/>
      <c r="AA131" s="312"/>
      <c r="AB131" s="311"/>
      <c r="AC131" s="311"/>
      <c r="AD131" s="312"/>
      <c r="AE131" s="311"/>
      <c r="AF131" s="311"/>
    </row>
    <row r="132" spans="1:32" ht="15.75" customHeight="1">
      <c r="A132" s="311"/>
      <c r="B132" s="311"/>
      <c r="C132" s="311"/>
      <c r="D132" s="311"/>
      <c r="E132" s="311"/>
      <c r="F132" s="311"/>
      <c r="G132" s="311"/>
      <c r="H132" s="311"/>
      <c r="I132" s="311"/>
      <c r="J132" s="311"/>
      <c r="K132" s="311"/>
      <c r="L132" s="311"/>
      <c r="M132" s="311"/>
      <c r="N132" s="311"/>
      <c r="O132" s="311"/>
      <c r="P132" s="311"/>
      <c r="Q132" s="311"/>
      <c r="R132" s="311"/>
      <c r="S132" s="311"/>
      <c r="T132" s="311"/>
      <c r="U132" s="311"/>
      <c r="V132" s="311"/>
      <c r="W132" s="311"/>
      <c r="X132" s="312"/>
      <c r="Y132" s="312"/>
      <c r="Z132" s="312"/>
      <c r="AA132" s="312"/>
      <c r="AB132" s="311"/>
      <c r="AC132" s="311"/>
      <c r="AD132" s="312"/>
      <c r="AE132" s="311"/>
      <c r="AF132" s="311"/>
    </row>
    <row r="133" spans="1:32" ht="15.75" customHeight="1">
      <c r="A133" s="311"/>
      <c r="B133" s="311"/>
      <c r="C133" s="311"/>
      <c r="D133" s="311"/>
      <c r="E133" s="311"/>
      <c r="F133" s="311"/>
      <c r="G133" s="311"/>
      <c r="H133" s="311"/>
      <c r="I133" s="311"/>
      <c r="J133" s="311"/>
      <c r="K133" s="311"/>
      <c r="L133" s="311"/>
      <c r="M133" s="311"/>
      <c r="N133" s="311"/>
      <c r="O133" s="311"/>
      <c r="P133" s="311"/>
      <c r="Q133" s="311"/>
      <c r="R133" s="311"/>
      <c r="S133" s="311"/>
      <c r="T133" s="311"/>
      <c r="U133" s="311"/>
      <c r="V133" s="311"/>
      <c r="W133" s="311"/>
      <c r="X133" s="312"/>
      <c r="Y133" s="312"/>
      <c r="Z133" s="312"/>
      <c r="AA133" s="312"/>
      <c r="AB133" s="311"/>
      <c r="AC133" s="311"/>
      <c r="AD133" s="312"/>
      <c r="AE133" s="311"/>
      <c r="AF133" s="311"/>
    </row>
    <row r="134" spans="1:32" ht="15.75" customHeight="1">
      <c r="A134" s="311"/>
      <c r="B134" s="311"/>
      <c r="C134" s="311"/>
      <c r="D134" s="311"/>
      <c r="E134" s="311"/>
      <c r="F134" s="311"/>
      <c r="G134" s="311"/>
      <c r="H134" s="311"/>
      <c r="I134" s="311"/>
      <c r="J134" s="311"/>
      <c r="K134" s="311"/>
      <c r="L134" s="311"/>
      <c r="M134" s="311"/>
      <c r="N134" s="311"/>
      <c r="O134" s="311"/>
      <c r="P134" s="311"/>
      <c r="Q134" s="311"/>
      <c r="R134" s="311"/>
      <c r="S134" s="311"/>
      <c r="T134" s="311"/>
      <c r="U134" s="311"/>
      <c r="V134" s="311"/>
      <c r="W134" s="311"/>
      <c r="X134" s="312"/>
      <c r="Y134" s="312"/>
      <c r="Z134" s="312"/>
      <c r="AA134" s="312"/>
      <c r="AB134" s="311"/>
      <c r="AC134" s="311"/>
      <c r="AD134" s="312"/>
      <c r="AE134" s="311"/>
      <c r="AF134" s="311"/>
    </row>
    <row r="135" spans="1:32" ht="15.75" customHeight="1">
      <c r="A135" s="311"/>
      <c r="B135" s="311"/>
      <c r="C135" s="311"/>
      <c r="D135" s="311"/>
      <c r="E135" s="311"/>
      <c r="F135" s="311"/>
      <c r="G135" s="311"/>
      <c r="H135" s="311"/>
      <c r="I135" s="311"/>
      <c r="J135" s="311"/>
      <c r="K135" s="311"/>
      <c r="L135" s="311"/>
      <c r="M135" s="311"/>
      <c r="N135" s="311"/>
      <c r="O135" s="311"/>
      <c r="P135" s="311"/>
      <c r="Q135" s="311"/>
      <c r="R135" s="311"/>
      <c r="S135" s="311"/>
      <c r="T135" s="311"/>
      <c r="U135" s="311"/>
      <c r="V135" s="311"/>
      <c r="W135" s="311"/>
      <c r="X135" s="312"/>
      <c r="Y135" s="312"/>
      <c r="Z135" s="312"/>
      <c r="AA135" s="312"/>
      <c r="AB135" s="311"/>
      <c r="AC135" s="311"/>
      <c r="AD135" s="312"/>
      <c r="AE135" s="311"/>
      <c r="AF135" s="311"/>
    </row>
    <row r="136" spans="1:32" ht="15.75" customHeight="1">
      <c r="A136" s="311"/>
      <c r="B136" s="311"/>
      <c r="C136" s="311"/>
      <c r="D136" s="311"/>
      <c r="E136" s="311"/>
      <c r="F136" s="311"/>
      <c r="G136" s="311"/>
      <c r="H136" s="311"/>
      <c r="I136" s="311"/>
      <c r="J136" s="311"/>
      <c r="K136" s="311"/>
      <c r="L136" s="311"/>
      <c r="M136" s="311"/>
      <c r="N136" s="311"/>
      <c r="O136" s="311"/>
      <c r="P136" s="311"/>
      <c r="Q136" s="311"/>
      <c r="R136" s="311"/>
      <c r="S136" s="311"/>
      <c r="T136" s="311"/>
      <c r="U136" s="311"/>
      <c r="V136" s="311"/>
      <c r="W136" s="311"/>
      <c r="X136" s="312"/>
      <c r="Y136" s="312"/>
      <c r="Z136" s="312"/>
      <c r="AA136" s="312"/>
      <c r="AB136" s="311"/>
      <c r="AC136" s="311"/>
      <c r="AD136" s="312"/>
      <c r="AE136" s="311"/>
      <c r="AF136" s="311"/>
    </row>
    <row r="137" spans="1:32" ht="15.75" customHeight="1">
      <c r="A137" s="311"/>
      <c r="B137" s="311"/>
      <c r="C137" s="311"/>
      <c r="D137" s="311"/>
      <c r="E137" s="311"/>
      <c r="F137" s="311"/>
      <c r="G137" s="311"/>
      <c r="H137" s="311"/>
      <c r="I137" s="311"/>
      <c r="J137" s="311"/>
      <c r="K137" s="311"/>
      <c r="L137" s="311"/>
      <c r="M137" s="311"/>
      <c r="N137" s="311"/>
      <c r="O137" s="311"/>
      <c r="P137" s="311"/>
      <c r="Q137" s="311"/>
      <c r="R137" s="311"/>
      <c r="S137" s="311"/>
      <c r="T137" s="311"/>
      <c r="U137" s="311"/>
      <c r="V137" s="311"/>
      <c r="W137" s="311"/>
      <c r="X137" s="312"/>
      <c r="Y137" s="312"/>
      <c r="Z137" s="312"/>
      <c r="AA137" s="312"/>
      <c r="AB137" s="311"/>
      <c r="AC137" s="311"/>
      <c r="AD137" s="312"/>
      <c r="AE137" s="311"/>
      <c r="AF137" s="311"/>
    </row>
    <row r="138" spans="1:32" ht="15.75" customHeight="1">
      <c r="A138" s="311"/>
      <c r="B138" s="311"/>
      <c r="C138" s="311"/>
      <c r="D138" s="311"/>
      <c r="E138" s="311"/>
      <c r="F138" s="311"/>
      <c r="G138" s="311"/>
      <c r="H138" s="311"/>
      <c r="I138" s="311"/>
      <c r="J138" s="311"/>
      <c r="K138" s="311"/>
      <c r="L138" s="311"/>
      <c r="M138" s="311"/>
      <c r="N138" s="311"/>
      <c r="O138" s="311"/>
      <c r="P138" s="311"/>
      <c r="Q138" s="311"/>
      <c r="R138" s="311"/>
      <c r="S138" s="311"/>
      <c r="T138" s="311"/>
      <c r="U138" s="311"/>
      <c r="V138" s="311"/>
      <c r="W138" s="311"/>
      <c r="X138" s="312"/>
      <c r="Y138" s="312"/>
      <c r="Z138" s="312"/>
      <c r="AA138" s="312"/>
      <c r="AB138" s="311"/>
      <c r="AC138" s="311"/>
      <c r="AD138" s="312"/>
      <c r="AE138" s="311"/>
      <c r="AF138" s="311"/>
    </row>
    <row r="139" spans="1:32" ht="15.75" customHeight="1">
      <c r="A139" s="311"/>
      <c r="B139" s="311"/>
      <c r="C139" s="311"/>
      <c r="D139" s="311"/>
      <c r="E139" s="311"/>
      <c r="F139" s="311"/>
      <c r="G139" s="311"/>
      <c r="H139" s="311"/>
      <c r="I139" s="311"/>
      <c r="J139" s="311"/>
      <c r="K139" s="311"/>
      <c r="L139" s="311"/>
      <c r="M139" s="311"/>
      <c r="N139" s="311"/>
      <c r="O139" s="311"/>
      <c r="P139" s="311"/>
      <c r="Q139" s="311"/>
      <c r="R139" s="311"/>
      <c r="S139" s="311"/>
      <c r="T139" s="311"/>
      <c r="U139" s="311"/>
      <c r="V139" s="311"/>
      <c r="W139" s="311"/>
      <c r="X139" s="312"/>
      <c r="Y139" s="312"/>
      <c r="Z139" s="312"/>
      <c r="AA139" s="312"/>
      <c r="AB139" s="311"/>
      <c r="AC139" s="311"/>
      <c r="AD139" s="312"/>
      <c r="AE139" s="311"/>
      <c r="AF139" s="311"/>
    </row>
    <row r="140" spans="1:32" ht="15.75" customHeight="1">
      <c r="A140" s="311"/>
      <c r="B140" s="311"/>
      <c r="C140" s="311"/>
      <c r="D140" s="311"/>
      <c r="E140" s="311"/>
      <c r="F140" s="311"/>
      <c r="G140" s="311"/>
      <c r="H140" s="311"/>
      <c r="I140" s="311"/>
      <c r="J140" s="311"/>
      <c r="K140" s="311"/>
      <c r="L140" s="311"/>
      <c r="M140" s="311"/>
      <c r="N140" s="311"/>
      <c r="O140" s="311"/>
      <c r="P140" s="311"/>
      <c r="Q140" s="311"/>
      <c r="R140" s="311"/>
      <c r="S140" s="311"/>
      <c r="T140" s="311"/>
      <c r="U140" s="311"/>
      <c r="V140" s="311"/>
      <c r="W140" s="311"/>
      <c r="X140" s="312"/>
      <c r="Y140" s="312"/>
      <c r="Z140" s="312"/>
      <c r="AA140" s="312"/>
      <c r="AB140" s="311"/>
      <c r="AC140" s="311"/>
      <c r="AD140" s="312"/>
      <c r="AE140" s="311"/>
      <c r="AF140" s="311"/>
    </row>
    <row r="141" spans="1:32" ht="15.75" customHeight="1">
      <c r="A141" s="311"/>
      <c r="B141" s="311"/>
      <c r="C141" s="311"/>
      <c r="D141" s="311"/>
      <c r="E141" s="311"/>
      <c r="F141" s="311"/>
      <c r="G141" s="311"/>
      <c r="H141" s="311"/>
      <c r="I141" s="311"/>
      <c r="J141" s="311"/>
      <c r="K141" s="311"/>
      <c r="L141" s="311"/>
      <c r="M141" s="311"/>
      <c r="N141" s="311"/>
      <c r="O141" s="311"/>
      <c r="P141" s="311"/>
      <c r="Q141" s="311"/>
      <c r="R141" s="311"/>
      <c r="S141" s="311"/>
      <c r="T141" s="311"/>
      <c r="U141" s="311"/>
      <c r="V141" s="311"/>
      <c r="W141" s="311"/>
      <c r="X141" s="312"/>
      <c r="Y141" s="312"/>
      <c r="Z141" s="312"/>
      <c r="AA141" s="312"/>
      <c r="AB141" s="311"/>
      <c r="AC141" s="311"/>
      <c r="AD141" s="312"/>
      <c r="AE141" s="311"/>
      <c r="AF141" s="311"/>
    </row>
    <row r="142" spans="1:32" ht="15.75" customHeight="1">
      <c r="A142" s="311"/>
      <c r="B142" s="311"/>
      <c r="C142" s="311"/>
      <c r="D142" s="311"/>
      <c r="E142" s="311"/>
      <c r="F142" s="311"/>
      <c r="G142" s="311"/>
      <c r="H142" s="311"/>
      <c r="I142" s="311"/>
      <c r="J142" s="311"/>
      <c r="K142" s="311"/>
      <c r="L142" s="311"/>
      <c r="M142" s="311"/>
      <c r="N142" s="311"/>
      <c r="O142" s="311"/>
      <c r="P142" s="311"/>
      <c r="Q142" s="311"/>
      <c r="R142" s="311"/>
      <c r="S142" s="311"/>
      <c r="T142" s="311"/>
      <c r="U142" s="311"/>
      <c r="V142" s="311"/>
      <c r="W142" s="311"/>
      <c r="X142" s="312"/>
      <c r="Y142" s="312"/>
      <c r="Z142" s="312"/>
      <c r="AA142" s="312"/>
      <c r="AB142" s="311"/>
      <c r="AC142" s="311"/>
      <c r="AD142" s="312"/>
      <c r="AE142" s="311"/>
      <c r="AF142" s="311"/>
    </row>
    <row r="143" spans="1:32" ht="15.75" customHeight="1">
      <c r="A143" s="311"/>
      <c r="B143" s="311"/>
      <c r="C143" s="311"/>
      <c r="D143" s="311"/>
      <c r="E143" s="311"/>
      <c r="F143" s="311"/>
      <c r="G143" s="311"/>
      <c r="H143" s="311"/>
      <c r="I143" s="311"/>
      <c r="J143" s="311"/>
      <c r="K143" s="311"/>
      <c r="L143" s="311"/>
      <c r="M143" s="311"/>
      <c r="N143" s="311"/>
      <c r="O143" s="311"/>
      <c r="P143" s="311"/>
      <c r="Q143" s="311"/>
      <c r="R143" s="311"/>
      <c r="S143" s="311"/>
      <c r="T143" s="311"/>
      <c r="U143" s="311"/>
      <c r="V143" s="311"/>
      <c r="W143" s="311"/>
      <c r="X143" s="312"/>
      <c r="Y143" s="312"/>
      <c r="Z143" s="312"/>
      <c r="AA143" s="312"/>
      <c r="AB143" s="311"/>
      <c r="AC143" s="311"/>
      <c r="AD143" s="312"/>
      <c r="AE143" s="311"/>
      <c r="AF143" s="311"/>
    </row>
    <row r="144" spans="1:32" ht="15.75" customHeight="1">
      <c r="A144" s="311"/>
      <c r="B144" s="311"/>
      <c r="C144" s="311"/>
      <c r="D144" s="311"/>
      <c r="E144" s="311"/>
      <c r="F144" s="311"/>
      <c r="G144" s="311"/>
      <c r="H144" s="311"/>
      <c r="I144" s="311"/>
      <c r="J144" s="311"/>
      <c r="K144" s="311"/>
      <c r="L144" s="311"/>
      <c r="M144" s="311"/>
      <c r="N144" s="311"/>
      <c r="O144" s="311"/>
      <c r="P144" s="311"/>
      <c r="Q144" s="311"/>
      <c r="R144" s="311"/>
      <c r="S144" s="311"/>
      <c r="T144" s="311"/>
      <c r="U144" s="311"/>
      <c r="V144" s="311"/>
      <c r="W144" s="311"/>
      <c r="X144" s="312"/>
      <c r="Y144" s="312"/>
      <c r="Z144" s="312"/>
      <c r="AA144" s="312"/>
      <c r="AB144" s="311"/>
      <c r="AC144" s="311"/>
      <c r="AD144" s="312"/>
      <c r="AE144" s="311"/>
      <c r="AF144" s="311"/>
    </row>
    <row r="145" spans="1:32" ht="15.75" customHeight="1">
      <c r="A145" s="311"/>
      <c r="B145" s="311"/>
      <c r="C145" s="311"/>
      <c r="D145" s="311"/>
      <c r="E145" s="311"/>
      <c r="F145" s="311"/>
      <c r="G145" s="311"/>
      <c r="H145" s="311"/>
      <c r="I145" s="311"/>
      <c r="J145" s="311"/>
      <c r="K145" s="311"/>
      <c r="L145" s="311"/>
      <c r="M145" s="311"/>
      <c r="N145" s="311"/>
      <c r="O145" s="311"/>
      <c r="P145" s="311"/>
      <c r="Q145" s="311"/>
      <c r="R145" s="311"/>
      <c r="S145" s="311"/>
      <c r="T145" s="311"/>
      <c r="U145" s="311"/>
      <c r="V145" s="311"/>
      <c r="W145" s="311"/>
      <c r="X145" s="312"/>
      <c r="Y145" s="312"/>
      <c r="Z145" s="312"/>
      <c r="AA145" s="312"/>
      <c r="AB145" s="311"/>
      <c r="AC145" s="311"/>
      <c r="AD145" s="312"/>
      <c r="AE145" s="311"/>
      <c r="AF145" s="311"/>
    </row>
    <row r="146" spans="1:32" ht="15.75" customHeight="1">
      <c r="A146" s="311"/>
      <c r="B146" s="311"/>
      <c r="C146" s="311"/>
      <c r="D146" s="311"/>
      <c r="E146" s="311"/>
      <c r="F146" s="311"/>
      <c r="G146" s="311"/>
      <c r="H146" s="311"/>
      <c r="I146" s="311"/>
      <c r="J146" s="311"/>
      <c r="K146" s="311"/>
      <c r="L146" s="311"/>
      <c r="M146" s="311"/>
      <c r="N146" s="311"/>
      <c r="O146" s="311"/>
      <c r="P146" s="311"/>
      <c r="Q146" s="311"/>
      <c r="R146" s="311"/>
      <c r="S146" s="311"/>
      <c r="T146" s="311"/>
      <c r="U146" s="311"/>
      <c r="V146" s="311"/>
      <c r="W146" s="311"/>
      <c r="X146" s="312"/>
      <c r="Y146" s="312"/>
      <c r="Z146" s="312"/>
      <c r="AA146" s="312"/>
      <c r="AB146" s="311"/>
      <c r="AC146" s="311"/>
      <c r="AD146" s="312"/>
      <c r="AE146" s="311"/>
      <c r="AF146" s="311"/>
    </row>
    <row r="147" spans="1:32" ht="15.75" customHeight="1">
      <c r="A147" s="311"/>
      <c r="B147" s="311"/>
      <c r="C147" s="311"/>
      <c r="D147" s="311"/>
      <c r="E147" s="311"/>
      <c r="F147" s="311"/>
      <c r="G147" s="311"/>
      <c r="H147" s="311"/>
      <c r="I147" s="311"/>
      <c r="J147" s="311"/>
      <c r="K147" s="311"/>
      <c r="L147" s="311"/>
      <c r="M147" s="311"/>
      <c r="N147" s="311"/>
      <c r="O147" s="311"/>
      <c r="P147" s="311"/>
      <c r="Q147" s="311"/>
      <c r="R147" s="311"/>
      <c r="S147" s="311"/>
      <c r="T147" s="311"/>
      <c r="U147" s="311"/>
      <c r="V147" s="311"/>
      <c r="W147" s="311"/>
      <c r="X147" s="312"/>
      <c r="Y147" s="312"/>
      <c r="Z147" s="312"/>
      <c r="AA147" s="312"/>
      <c r="AB147" s="311"/>
      <c r="AC147" s="311"/>
      <c r="AD147" s="312"/>
      <c r="AE147" s="311"/>
      <c r="AF147" s="311"/>
    </row>
    <row r="148" spans="1:32" ht="15.75" customHeight="1">
      <c r="A148" s="311"/>
      <c r="B148" s="311"/>
      <c r="C148" s="311"/>
      <c r="D148" s="311"/>
      <c r="E148" s="311"/>
      <c r="F148" s="311"/>
      <c r="G148" s="311"/>
      <c r="H148" s="311"/>
      <c r="I148" s="311"/>
      <c r="J148" s="311"/>
      <c r="K148" s="311"/>
      <c r="L148" s="311"/>
      <c r="M148" s="311"/>
      <c r="N148" s="311"/>
      <c r="O148" s="311"/>
      <c r="P148" s="311"/>
      <c r="Q148" s="311"/>
      <c r="R148" s="311"/>
      <c r="S148" s="311"/>
      <c r="T148" s="311"/>
      <c r="U148" s="311"/>
      <c r="V148" s="311"/>
      <c r="W148" s="311"/>
      <c r="X148" s="312"/>
      <c r="Y148" s="312"/>
      <c r="Z148" s="312"/>
      <c r="AA148" s="312"/>
      <c r="AB148" s="311"/>
      <c r="AC148" s="311"/>
      <c r="AD148" s="312"/>
      <c r="AE148" s="311"/>
      <c r="AF148" s="311"/>
    </row>
    <row r="149" spans="1:32" ht="15.75" customHeight="1">
      <c r="A149" s="311"/>
      <c r="B149" s="311"/>
      <c r="C149" s="311"/>
      <c r="D149" s="311"/>
      <c r="E149" s="311"/>
      <c r="F149" s="311"/>
      <c r="G149" s="311"/>
      <c r="H149" s="311"/>
      <c r="I149" s="311"/>
      <c r="J149" s="311"/>
      <c r="K149" s="311"/>
      <c r="L149" s="311"/>
      <c r="M149" s="311"/>
      <c r="N149" s="311"/>
      <c r="O149" s="311"/>
      <c r="P149" s="311"/>
      <c r="Q149" s="311"/>
      <c r="R149" s="311"/>
      <c r="S149" s="311"/>
      <c r="T149" s="311"/>
      <c r="U149" s="311"/>
      <c r="V149" s="311"/>
      <c r="W149" s="311"/>
      <c r="X149" s="312"/>
      <c r="Y149" s="312"/>
      <c r="Z149" s="312"/>
      <c r="AA149" s="312"/>
      <c r="AB149" s="311"/>
      <c r="AC149" s="311"/>
      <c r="AD149" s="312"/>
      <c r="AE149" s="311"/>
      <c r="AF149" s="311"/>
    </row>
    <row r="150" spans="1:32" ht="15.75" customHeight="1">
      <c r="A150" s="311"/>
      <c r="B150" s="311"/>
      <c r="C150" s="311"/>
      <c r="D150" s="311"/>
      <c r="E150" s="311"/>
      <c r="F150" s="311"/>
      <c r="G150" s="311"/>
      <c r="H150" s="311"/>
      <c r="I150" s="311"/>
      <c r="J150" s="311"/>
      <c r="K150" s="311"/>
      <c r="L150" s="311"/>
      <c r="M150" s="311"/>
      <c r="N150" s="311"/>
      <c r="O150" s="311"/>
      <c r="P150" s="311"/>
      <c r="Q150" s="311"/>
      <c r="R150" s="311"/>
      <c r="S150" s="311"/>
      <c r="T150" s="311"/>
      <c r="U150" s="311"/>
      <c r="V150" s="311"/>
      <c r="W150" s="311"/>
      <c r="X150" s="312"/>
      <c r="Y150" s="312"/>
      <c r="Z150" s="312"/>
      <c r="AA150" s="312"/>
      <c r="AB150" s="311"/>
      <c r="AC150" s="311"/>
      <c r="AD150" s="312"/>
      <c r="AE150" s="311"/>
      <c r="AF150" s="311"/>
    </row>
    <row r="151" spans="1:32" ht="15.75" customHeight="1">
      <c r="A151" s="311"/>
      <c r="B151" s="311"/>
      <c r="C151" s="311"/>
      <c r="D151" s="311"/>
      <c r="E151" s="311"/>
      <c r="F151" s="311"/>
      <c r="G151" s="311"/>
      <c r="H151" s="311"/>
      <c r="I151" s="311"/>
      <c r="J151" s="311"/>
      <c r="K151" s="311"/>
      <c r="L151" s="311"/>
      <c r="M151" s="311"/>
      <c r="N151" s="311"/>
      <c r="O151" s="311"/>
      <c r="P151" s="311"/>
      <c r="Q151" s="311"/>
      <c r="R151" s="311"/>
      <c r="S151" s="311"/>
      <c r="T151" s="311"/>
      <c r="U151" s="311"/>
      <c r="V151" s="311"/>
      <c r="W151" s="311"/>
      <c r="X151" s="312"/>
      <c r="Y151" s="312"/>
      <c r="Z151" s="312"/>
      <c r="AA151" s="312"/>
      <c r="AB151" s="311"/>
      <c r="AC151" s="311"/>
      <c r="AD151" s="312"/>
      <c r="AE151" s="311"/>
      <c r="AF151" s="311"/>
    </row>
    <row r="152" spans="1:32" ht="15.75" customHeight="1">
      <c r="A152" s="311"/>
      <c r="B152" s="311"/>
      <c r="C152" s="311"/>
      <c r="D152" s="311"/>
      <c r="E152" s="311"/>
      <c r="F152" s="311"/>
      <c r="G152" s="311"/>
      <c r="H152" s="311"/>
      <c r="I152" s="311"/>
      <c r="J152" s="311"/>
      <c r="K152" s="311"/>
      <c r="L152" s="311"/>
      <c r="M152" s="311"/>
      <c r="N152" s="311"/>
      <c r="O152" s="311"/>
      <c r="P152" s="311"/>
      <c r="Q152" s="311"/>
      <c r="R152" s="311"/>
      <c r="S152" s="311"/>
      <c r="T152" s="311"/>
      <c r="U152" s="311"/>
      <c r="V152" s="311"/>
      <c r="W152" s="311"/>
      <c r="X152" s="312"/>
      <c r="Y152" s="312"/>
      <c r="Z152" s="312"/>
      <c r="AA152" s="312"/>
      <c r="AB152" s="311"/>
      <c r="AC152" s="311"/>
      <c r="AD152" s="312"/>
      <c r="AE152" s="311"/>
      <c r="AF152" s="311"/>
    </row>
    <row r="153" spans="1:32" ht="15.75" customHeight="1">
      <c r="A153" s="311"/>
      <c r="B153" s="311"/>
      <c r="C153" s="311"/>
      <c r="D153" s="311"/>
      <c r="E153" s="311"/>
      <c r="F153" s="311"/>
      <c r="G153" s="311"/>
      <c r="H153" s="311"/>
      <c r="I153" s="311"/>
      <c r="J153" s="311"/>
      <c r="K153" s="311"/>
      <c r="L153" s="311"/>
      <c r="M153" s="311"/>
      <c r="N153" s="311"/>
      <c r="O153" s="311"/>
      <c r="P153" s="311"/>
      <c r="Q153" s="311"/>
      <c r="R153" s="311"/>
      <c r="S153" s="311"/>
      <c r="T153" s="311"/>
      <c r="U153" s="311"/>
      <c r="V153" s="311"/>
      <c r="W153" s="311"/>
      <c r="X153" s="312"/>
      <c r="Y153" s="312"/>
      <c r="Z153" s="312"/>
      <c r="AA153" s="312"/>
      <c r="AB153" s="311"/>
      <c r="AC153" s="311"/>
      <c r="AD153" s="312"/>
      <c r="AE153" s="311"/>
      <c r="AF153" s="311"/>
    </row>
    <row r="154" spans="1:32" ht="15.75" customHeight="1">
      <c r="A154" s="311"/>
      <c r="B154" s="311"/>
      <c r="C154" s="311"/>
      <c r="D154" s="311"/>
      <c r="E154" s="311"/>
      <c r="F154" s="311"/>
      <c r="G154" s="311"/>
      <c r="H154" s="311"/>
      <c r="I154" s="311"/>
      <c r="J154" s="311"/>
      <c r="K154" s="311"/>
      <c r="L154" s="311"/>
      <c r="M154" s="311"/>
      <c r="N154" s="311"/>
      <c r="O154" s="311"/>
      <c r="P154" s="311"/>
      <c r="Q154" s="311"/>
      <c r="R154" s="311"/>
      <c r="S154" s="311"/>
      <c r="T154" s="311"/>
      <c r="U154" s="311"/>
      <c r="V154" s="311"/>
      <c r="W154" s="311"/>
      <c r="X154" s="312"/>
      <c r="Y154" s="312"/>
      <c r="Z154" s="312"/>
      <c r="AA154" s="312"/>
      <c r="AB154" s="311"/>
      <c r="AC154" s="311"/>
      <c r="AD154" s="312"/>
      <c r="AE154" s="311"/>
      <c r="AF154" s="311"/>
    </row>
    <row r="155" spans="1:32" ht="15.75" customHeight="1">
      <c r="A155" s="311"/>
      <c r="B155" s="311"/>
      <c r="C155" s="311"/>
      <c r="D155" s="311"/>
      <c r="E155" s="311"/>
      <c r="F155" s="311"/>
      <c r="G155" s="311"/>
      <c r="H155" s="311"/>
      <c r="I155" s="311"/>
      <c r="J155" s="311"/>
      <c r="K155" s="311"/>
      <c r="L155" s="311"/>
      <c r="M155" s="311"/>
      <c r="N155" s="311"/>
      <c r="O155" s="311"/>
      <c r="P155" s="311"/>
      <c r="Q155" s="311"/>
      <c r="R155" s="311"/>
      <c r="S155" s="311"/>
      <c r="T155" s="311"/>
      <c r="U155" s="311"/>
      <c r="V155" s="311"/>
      <c r="W155" s="311"/>
      <c r="X155" s="312"/>
      <c r="Y155" s="312"/>
      <c r="Z155" s="312"/>
      <c r="AA155" s="312"/>
      <c r="AB155" s="311"/>
      <c r="AC155" s="311"/>
      <c r="AD155" s="312"/>
      <c r="AE155" s="311"/>
      <c r="AF155" s="311"/>
    </row>
    <row r="156" spans="1:32" ht="15.75" customHeight="1">
      <c r="A156" s="311"/>
      <c r="B156" s="311"/>
      <c r="C156" s="311"/>
      <c r="D156" s="311"/>
      <c r="E156" s="311"/>
      <c r="F156" s="311"/>
      <c r="G156" s="311"/>
      <c r="H156" s="311"/>
      <c r="I156" s="311"/>
      <c r="J156" s="311"/>
      <c r="K156" s="311"/>
      <c r="L156" s="311"/>
      <c r="M156" s="311"/>
      <c r="N156" s="311"/>
      <c r="O156" s="311"/>
      <c r="P156" s="311"/>
      <c r="Q156" s="311"/>
      <c r="R156" s="311"/>
      <c r="S156" s="311"/>
      <c r="T156" s="311"/>
      <c r="U156" s="311"/>
      <c r="V156" s="311"/>
      <c r="W156" s="311"/>
      <c r="X156" s="312"/>
      <c r="Y156" s="312"/>
      <c r="Z156" s="312"/>
      <c r="AA156" s="312"/>
      <c r="AB156" s="311"/>
      <c r="AC156" s="311"/>
      <c r="AD156" s="312"/>
      <c r="AE156" s="311"/>
      <c r="AF156" s="311"/>
    </row>
    <row r="157" spans="1:32" ht="15.75" customHeight="1">
      <c r="A157" s="311"/>
      <c r="B157" s="311"/>
      <c r="C157" s="311"/>
      <c r="D157" s="311"/>
      <c r="E157" s="311"/>
      <c r="F157" s="311"/>
      <c r="G157" s="311"/>
      <c r="H157" s="311"/>
      <c r="I157" s="311"/>
      <c r="J157" s="311"/>
      <c r="K157" s="311"/>
      <c r="L157" s="311"/>
      <c r="M157" s="311"/>
      <c r="N157" s="311"/>
      <c r="O157" s="311"/>
      <c r="P157" s="311"/>
      <c r="Q157" s="311"/>
      <c r="R157" s="311"/>
      <c r="S157" s="311"/>
      <c r="T157" s="311"/>
      <c r="U157" s="311"/>
      <c r="V157" s="311"/>
      <c r="W157" s="311"/>
      <c r="X157" s="312"/>
      <c r="Y157" s="312"/>
      <c r="Z157" s="312"/>
      <c r="AA157" s="312"/>
      <c r="AB157" s="311"/>
      <c r="AC157" s="311"/>
      <c r="AD157" s="312"/>
      <c r="AE157" s="311"/>
      <c r="AF157" s="311"/>
    </row>
    <row r="158" spans="1:32" ht="15.75" customHeight="1">
      <c r="A158" s="311"/>
      <c r="B158" s="311"/>
      <c r="C158" s="311"/>
      <c r="D158" s="311"/>
      <c r="E158" s="311"/>
      <c r="F158" s="311"/>
      <c r="G158" s="311"/>
      <c r="H158" s="311"/>
      <c r="I158" s="311"/>
      <c r="J158" s="311"/>
      <c r="K158" s="311"/>
      <c r="L158" s="311"/>
      <c r="M158" s="311"/>
      <c r="N158" s="311"/>
      <c r="O158" s="311"/>
      <c r="P158" s="311"/>
      <c r="Q158" s="311"/>
      <c r="R158" s="311"/>
      <c r="S158" s="311"/>
      <c r="T158" s="311"/>
      <c r="U158" s="311"/>
      <c r="V158" s="311"/>
      <c r="W158" s="311"/>
      <c r="X158" s="312"/>
      <c r="Y158" s="312"/>
      <c r="Z158" s="312"/>
      <c r="AA158" s="312"/>
      <c r="AB158" s="311"/>
      <c r="AC158" s="311"/>
      <c r="AD158" s="312"/>
      <c r="AE158" s="311"/>
      <c r="AF158" s="311"/>
    </row>
    <row r="159" spans="1:32" ht="15.75" customHeight="1">
      <c r="A159" s="311"/>
      <c r="B159" s="311"/>
      <c r="C159" s="311"/>
      <c r="D159" s="311"/>
      <c r="E159" s="311"/>
      <c r="F159" s="311"/>
      <c r="G159" s="311"/>
      <c r="H159" s="311"/>
      <c r="I159" s="311"/>
      <c r="J159" s="311"/>
      <c r="K159" s="311"/>
      <c r="L159" s="311"/>
      <c r="M159" s="311"/>
      <c r="N159" s="311"/>
      <c r="O159" s="311"/>
      <c r="P159" s="311"/>
      <c r="Q159" s="311"/>
      <c r="R159" s="311"/>
      <c r="S159" s="311"/>
      <c r="T159" s="311"/>
      <c r="U159" s="311"/>
      <c r="V159" s="311"/>
      <c r="W159" s="311"/>
      <c r="X159" s="312"/>
      <c r="Y159" s="312"/>
      <c r="Z159" s="312"/>
      <c r="AA159" s="312"/>
      <c r="AB159" s="311"/>
      <c r="AC159" s="311"/>
      <c r="AD159" s="312"/>
      <c r="AE159" s="311"/>
      <c r="AF159" s="311"/>
    </row>
    <row r="160" spans="1:32" ht="15.75" customHeight="1">
      <c r="A160" s="311"/>
      <c r="B160" s="311"/>
      <c r="C160" s="311"/>
      <c r="D160" s="311"/>
      <c r="E160" s="311"/>
      <c r="F160" s="311"/>
      <c r="G160" s="311"/>
      <c r="H160" s="311"/>
      <c r="I160" s="311"/>
      <c r="J160" s="311"/>
      <c r="K160" s="311"/>
      <c r="L160" s="311"/>
      <c r="M160" s="311"/>
      <c r="N160" s="311"/>
      <c r="O160" s="311"/>
      <c r="P160" s="311"/>
      <c r="Q160" s="311"/>
      <c r="R160" s="311"/>
      <c r="S160" s="311"/>
      <c r="T160" s="311"/>
      <c r="U160" s="311"/>
      <c r="V160" s="311"/>
      <c r="W160" s="311"/>
      <c r="X160" s="312"/>
      <c r="Y160" s="312"/>
      <c r="Z160" s="312"/>
      <c r="AA160" s="312"/>
      <c r="AB160" s="311"/>
      <c r="AC160" s="311"/>
      <c r="AD160" s="312"/>
      <c r="AE160" s="311"/>
      <c r="AF160" s="311"/>
    </row>
    <row r="161" spans="1:32" ht="15.75" customHeight="1">
      <c r="A161" s="311"/>
      <c r="B161" s="311"/>
      <c r="C161" s="311"/>
      <c r="D161" s="311"/>
      <c r="E161" s="311"/>
      <c r="F161" s="311"/>
      <c r="G161" s="311"/>
      <c r="H161" s="311"/>
      <c r="I161" s="311"/>
      <c r="J161" s="311"/>
      <c r="K161" s="311"/>
      <c r="L161" s="311"/>
      <c r="M161" s="311"/>
      <c r="N161" s="311"/>
      <c r="O161" s="311"/>
      <c r="P161" s="311"/>
      <c r="Q161" s="311"/>
      <c r="R161" s="311"/>
      <c r="S161" s="311"/>
      <c r="T161" s="311"/>
      <c r="U161" s="311"/>
      <c r="V161" s="311"/>
      <c r="W161" s="311"/>
      <c r="X161" s="312"/>
      <c r="Y161" s="312"/>
      <c r="Z161" s="312"/>
      <c r="AA161" s="312"/>
      <c r="AB161" s="311"/>
      <c r="AC161" s="311"/>
      <c r="AD161" s="312"/>
      <c r="AE161" s="311"/>
      <c r="AF161" s="311"/>
    </row>
    <row r="162" spans="1:32" ht="15.75" customHeight="1">
      <c r="A162" s="311"/>
      <c r="B162" s="311"/>
      <c r="C162" s="311"/>
      <c r="D162" s="311"/>
      <c r="E162" s="311"/>
      <c r="F162" s="311"/>
      <c r="G162" s="311"/>
      <c r="H162" s="311"/>
      <c r="I162" s="311"/>
      <c r="J162" s="311"/>
      <c r="K162" s="311"/>
      <c r="L162" s="311"/>
      <c r="M162" s="311"/>
      <c r="N162" s="311"/>
      <c r="O162" s="311"/>
      <c r="P162" s="311"/>
      <c r="Q162" s="311"/>
      <c r="R162" s="311"/>
      <c r="S162" s="311"/>
      <c r="T162" s="311"/>
      <c r="U162" s="311"/>
      <c r="V162" s="311"/>
      <c r="W162" s="311"/>
      <c r="X162" s="312"/>
      <c r="Y162" s="312"/>
      <c r="Z162" s="312"/>
      <c r="AA162" s="312"/>
      <c r="AB162" s="311"/>
      <c r="AC162" s="311"/>
      <c r="AD162" s="312"/>
      <c r="AE162" s="311"/>
      <c r="AF162" s="311"/>
    </row>
    <row r="163" spans="1:32" ht="15.75" customHeight="1">
      <c r="A163" s="311"/>
      <c r="B163" s="311"/>
      <c r="C163" s="311"/>
      <c r="D163" s="311"/>
      <c r="E163" s="311"/>
      <c r="F163" s="311"/>
      <c r="G163" s="311"/>
      <c r="H163" s="311"/>
      <c r="I163" s="311"/>
      <c r="J163" s="311"/>
      <c r="K163" s="311"/>
      <c r="L163" s="311"/>
      <c r="M163" s="311"/>
      <c r="N163" s="311"/>
      <c r="O163" s="311"/>
      <c r="P163" s="311"/>
      <c r="Q163" s="311"/>
      <c r="R163" s="311"/>
      <c r="S163" s="311"/>
      <c r="T163" s="311"/>
      <c r="U163" s="311"/>
      <c r="V163" s="311"/>
      <c r="W163" s="311"/>
      <c r="X163" s="312"/>
      <c r="Y163" s="312"/>
      <c r="Z163" s="312"/>
      <c r="AA163" s="312"/>
      <c r="AB163" s="311"/>
      <c r="AC163" s="311"/>
      <c r="AD163" s="312"/>
      <c r="AE163" s="311"/>
      <c r="AF163" s="311"/>
    </row>
    <row r="164" spans="1:32" ht="15.75" customHeight="1">
      <c r="A164" s="311"/>
      <c r="B164" s="311"/>
      <c r="C164" s="311"/>
      <c r="D164" s="311"/>
      <c r="E164" s="311"/>
      <c r="F164" s="311"/>
      <c r="G164" s="311"/>
      <c r="H164" s="311"/>
      <c r="I164" s="311"/>
      <c r="J164" s="311"/>
      <c r="K164" s="311"/>
      <c r="L164" s="311"/>
      <c r="M164" s="311"/>
      <c r="N164" s="311"/>
      <c r="O164" s="311"/>
      <c r="P164" s="311"/>
      <c r="Q164" s="311"/>
      <c r="R164" s="311"/>
      <c r="S164" s="311"/>
      <c r="T164" s="311"/>
      <c r="U164" s="311"/>
      <c r="V164" s="311"/>
      <c r="W164" s="311"/>
      <c r="X164" s="312"/>
      <c r="Y164" s="312"/>
      <c r="Z164" s="312"/>
      <c r="AA164" s="312"/>
      <c r="AB164" s="311"/>
      <c r="AC164" s="311"/>
      <c r="AD164" s="312"/>
      <c r="AE164" s="311"/>
      <c r="AF164" s="311"/>
    </row>
    <row r="165" spans="1:32" ht="15.75" customHeight="1">
      <c r="A165" s="311"/>
      <c r="B165" s="311"/>
      <c r="C165" s="311"/>
      <c r="D165" s="311"/>
      <c r="E165" s="311"/>
      <c r="F165" s="311"/>
      <c r="G165" s="311"/>
      <c r="H165" s="311"/>
      <c r="I165" s="311"/>
      <c r="J165" s="311"/>
      <c r="K165" s="311"/>
      <c r="L165" s="311"/>
      <c r="M165" s="311"/>
      <c r="N165" s="311"/>
      <c r="O165" s="311"/>
      <c r="P165" s="311"/>
      <c r="Q165" s="311"/>
      <c r="R165" s="311"/>
      <c r="S165" s="311"/>
      <c r="T165" s="311"/>
      <c r="U165" s="311"/>
      <c r="V165" s="311"/>
      <c r="W165" s="311"/>
      <c r="X165" s="312"/>
      <c r="Y165" s="312"/>
      <c r="Z165" s="312"/>
      <c r="AA165" s="312"/>
      <c r="AB165" s="311"/>
      <c r="AC165" s="311"/>
      <c r="AD165" s="312"/>
      <c r="AE165" s="311"/>
      <c r="AF165" s="311"/>
    </row>
    <row r="166" spans="1:32" ht="15.75" customHeight="1">
      <c r="A166" s="311"/>
      <c r="B166" s="311"/>
      <c r="C166" s="311"/>
      <c r="D166" s="311"/>
      <c r="E166" s="311"/>
      <c r="F166" s="311"/>
      <c r="G166" s="311"/>
      <c r="H166" s="311"/>
      <c r="I166" s="311"/>
      <c r="J166" s="311"/>
      <c r="K166" s="311"/>
      <c r="L166" s="311"/>
      <c r="M166" s="311"/>
      <c r="N166" s="311"/>
      <c r="O166" s="311"/>
      <c r="P166" s="311"/>
      <c r="Q166" s="311"/>
      <c r="R166" s="311"/>
      <c r="S166" s="311"/>
      <c r="T166" s="311"/>
      <c r="U166" s="311"/>
      <c r="V166" s="311"/>
      <c r="W166" s="311"/>
      <c r="X166" s="312"/>
      <c r="Y166" s="312"/>
      <c r="Z166" s="312"/>
      <c r="AA166" s="312"/>
      <c r="AB166" s="311"/>
      <c r="AC166" s="311"/>
      <c r="AD166" s="312"/>
      <c r="AE166" s="311"/>
      <c r="AF166" s="311"/>
    </row>
    <row r="167" spans="1:32" ht="15.75" customHeight="1">
      <c r="A167" s="311"/>
      <c r="B167" s="311"/>
      <c r="C167" s="311"/>
      <c r="D167" s="311"/>
      <c r="E167" s="311"/>
      <c r="F167" s="311"/>
      <c r="G167" s="311"/>
      <c r="H167" s="311"/>
      <c r="I167" s="311"/>
      <c r="J167" s="311"/>
      <c r="K167" s="311"/>
      <c r="L167" s="311"/>
      <c r="M167" s="311"/>
      <c r="N167" s="311"/>
      <c r="O167" s="311"/>
      <c r="P167" s="311"/>
      <c r="Q167" s="311"/>
      <c r="R167" s="311"/>
      <c r="S167" s="311"/>
      <c r="T167" s="311"/>
      <c r="U167" s="311"/>
      <c r="V167" s="311"/>
      <c r="W167" s="311"/>
      <c r="X167" s="312"/>
      <c r="Y167" s="312"/>
      <c r="Z167" s="312"/>
      <c r="AA167" s="312"/>
      <c r="AB167" s="311"/>
      <c r="AC167" s="311"/>
      <c r="AD167" s="312"/>
      <c r="AE167" s="311"/>
      <c r="AF167" s="311"/>
    </row>
    <row r="168" spans="1:32" ht="15.75" customHeight="1">
      <c r="A168" s="311"/>
      <c r="B168" s="311"/>
      <c r="C168" s="311"/>
      <c r="D168" s="311"/>
      <c r="E168" s="311"/>
      <c r="F168" s="311"/>
      <c r="G168" s="311"/>
      <c r="H168" s="311"/>
      <c r="I168" s="311"/>
      <c r="J168" s="311"/>
      <c r="K168" s="311"/>
      <c r="L168" s="311"/>
      <c r="M168" s="311"/>
      <c r="N168" s="311"/>
      <c r="O168" s="311"/>
      <c r="P168" s="311"/>
      <c r="Q168" s="311"/>
      <c r="R168" s="311"/>
      <c r="S168" s="311"/>
      <c r="T168" s="311"/>
      <c r="U168" s="311"/>
      <c r="V168" s="311"/>
      <c r="W168" s="311"/>
      <c r="X168" s="312"/>
      <c r="Y168" s="312"/>
      <c r="Z168" s="312"/>
      <c r="AA168" s="312"/>
      <c r="AB168" s="311"/>
      <c r="AC168" s="311"/>
      <c r="AD168" s="312"/>
      <c r="AE168" s="311"/>
      <c r="AF168" s="311"/>
    </row>
    <row r="169" spans="1:32" ht="15.75" customHeight="1">
      <c r="A169" s="311"/>
      <c r="B169" s="311"/>
      <c r="C169" s="311"/>
      <c r="D169" s="311"/>
      <c r="E169" s="311"/>
      <c r="F169" s="311"/>
      <c r="G169" s="311"/>
      <c r="H169" s="311"/>
      <c r="I169" s="311"/>
      <c r="J169" s="311"/>
      <c r="K169" s="311"/>
      <c r="L169" s="311"/>
      <c r="M169" s="311"/>
      <c r="N169" s="311"/>
      <c r="O169" s="311"/>
      <c r="P169" s="311"/>
      <c r="Q169" s="311"/>
      <c r="R169" s="311"/>
      <c r="S169" s="311"/>
      <c r="T169" s="311"/>
      <c r="U169" s="311"/>
      <c r="V169" s="311"/>
      <c r="W169" s="311"/>
      <c r="X169" s="312"/>
      <c r="Y169" s="312"/>
      <c r="Z169" s="312"/>
      <c r="AA169" s="312"/>
      <c r="AB169" s="311"/>
      <c r="AC169" s="311"/>
      <c r="AD169" s="312"/>
      <c r="AE169" s="311"/>
      <c r="AF169" s="311"/>
    </row>
    <row r="170" spans="1:32" ht="15.75" customHeight="1">
      <c r="A170" s="311"/>
      <c r="B170" s="311"/>
      <c r="C170" s="311"/>
      <c r="D170" s="311"/>
      <c r="E170" s="311"/>
      <c r="F170" s="311"/>
      <c r="G170" s="311"/>
      <c r="H170" s="311"/>
      <c r="I170" s="311"/>
      <c r="J170" s="311"/>
      <c r="K170" s="311"/>
      <c r="L170" s="311"/>
      <c r="M170" s="311"/>
      <c r="N170" s="311"/>
      <c r="O170" s="311"/>
      <c r="P170" s="311"/>
      <c r="Q170" s="311"/>
      <c r="R170" s="311"/>
      <c r="S170" s="311"/>
      <c r="T170" s="311"/>
      <c r="U170" s="311"/>
      <c r="V170" s="311"/>
      <c r="W170" s="311"/>
      <c r="X170" s="312"/>
      <c r="Y170" s="312"/>
      <c r="Z170" s="312"/>
      <c r="AA170" s="312"/>
      <c r="AB170" s="311"/>
      <c r="AC170" s="311"/>
      <c r="AD170" s="312"/>
      <c r="AE170" s="311"/>
      <c r="AF170" s="311"/>
    </row>
    <row r="171" spans="1:32" ht="15.75" customHeight="1">
      <c r="A171" s="311"/>
      <c r="B171" s="311"/>
      <c r="C171" s="311"/>
      <c r="D171" s="311"/>
      <c r="E171" s="311"/>
      <c r="F171" s="311"/>
      <c r="G171" s="311"/>
      <c r="H171" s="311"/>
      <c r="I171" s="311"/>
      <c r="J171" s="311"/>
      <c r="K171" s="311"/>
      <c r="L171" s="311"/>
      <c r="M171" s="311"/>
      <c r="N171" s="311"/>
      <c r="O171" s="311"/>
      <c r="P171" s="311"/>
      <c r="Q171" s="311"/>
      <c r="R171" s="311"/>
      <c r="S171" s="311"/>
      <c r="T171" s="311"/>
      <c r="U171" s="311"/>
      <c r="V171" s="311"/>
      <c r="W171" s="311"/>
      <c r="X171" s="312"/>
      <c r="Y171" s="312"/>
      <c r="Z171" s="312"/>
      <c r="AA171" s="312"/>
      <c r="AB171" s="311"/>
      <c r="AC171" s="311"/>
      <c r="AD171" s="312"/>
      <c r="AE171" s="311"/>
      <c r="AF171" s="311"/>
    </row>
    <row r="172" spans="1:32" ht="15.75" customHeight="1">
      <c r="A172" s="311"/>
      <c r="B172" s="311"/>
      <c r="C172" s="311"/>
      <c r="D172" s="311"/>
      <c r="E172" s="311"/>
      <c r="F172" s="311"/>
      <c r="G172" s="311"/>
      <c r="H172" s="311"/>
      <c r="I172" s="311"/>
      <c r="J172" s="311"/>
      <c r="K172" s="311"/>
      <c r="L172" s="311"/>
      <c r="M172" s="311"/>
      <c r="N172" s="311"/>
      <c r="O172" s="311"/>
      <c r="P172" s="311"/>
      <c r="Q172" s="311"/>
      <c r="R172" s="311"/>
      <c r="S172" s="311"/>
      <c r="T172" s="311"/>
      <c r="U172" s="311"/>
      <c r="V172" s="311"/>
      <c r="W172" s="311"/>
      <c r="X172" s="312"/>
      <c r="Y172" s="312"/>
      <c r="Z172" s="312"/>
      <c r="AA172" s="312"/>
      <c r="AB172" s="311"/>
      <c r="AC172" s="311"/>
      <c r="AD172" s="312"/>
      <c r="AE172" s="311"/>
      <c r="AF172" s="311"/>
    </row>
    <row r="173" spans="1:32" ht="15.75" customHeight="1">
      <c r="A173" s="311"/>
      <c r="B173" s="311"/>
      <c r="C173" s="311"/>
      <c r="D173" s="311"/>
      <c r="E173" s="311"/>
      <c r="F173" s="311"/>
      <c r="G173" s="311"/>
      <c r="H173" s="311"/>
      <c r="I173" s="311"/>
      <c r="J173" s="311"/>
      <c r="K173" s="311"/>
      <c r="L173" s="311"/>
      <c r="M173" s="311"/>
      <c r="N173" s="311"/>
      <c r="O173" s="311"/>
      <c r="P173" s="311"/>
      <c r="Q173" s="311"/>
      <c r="R173" s="311"/>
      <c r="S173" s="311"/>
      <c r="T173" s="311"/>
      <c r="U173" s="311"/>
      <c r="V173" s="311"/>
      <c r="W173" s="311"/>
      <c r="X173" s="312"/>
      <c r="Y173" s="312"/>
      <c r="Z173" s="312"/>
      <c r="AA173" s="312"/>
      <c r="AB173" s="311"/>
      <c r="AC173" s="311"/>
      <c r="AD173" s="312"/>
      <c r="AE173" s="311"/>
      <c r="AF173" s="311"/>
    </row>
    <row r="174" spans="1:32" ht="15.75" customHeight="1">
      <c r="A174" s="311"/>
      <c r="B174" s="311"/>
      <c r="C174" s="311"/>
      <c r="D174" s="311"/>
      <c r="E174" s="311"/>
      <c r="F174" s="311"/>
      <c r="G174" s="311"/>
      <c r="H174" s="311"/>
      <c r="I174" s="311"/>
      <c r="J174" s="311"/>
      <c r="K174" s="311"/>
      <c r="L174" s="311"/>
      <c r="M174" s="311"/>
      <c r="N174" s="311"/>
      <c r="O174" s="311"/>
      <c r="P174" s="311"/>
      <c r="Q174" s="311"/>
      <c r="R174" s="311"/>
      <c r="S174" s="311"/>
      <c r="T174" s="311"/>
      <c r="U174" s="311"/>
      <c r="V174" s="311"/>
      <c r="W174" s="311"/>
      <c r="X174" s="312"/>
      <c r="Y174" s="312"/>
      <c r="Z174" s="312"/>
      <c r="AA174" s="312"/>
      <c r="AB174" s="311"/>
      <c r="AC174" s="311"/>
      <c r="AD174" s="312"/>
      <c r="AE174" s="311"/>
      <c r="AF174" s="311"/>
    </row>
    <row r="175" spans="1:32" ht="15.75" customHeight="1">
      <c r="A175" s="311"/>
      <c r="B175" s="311"/>
      <c r="C175" s="311"/>
      <c r="D175" s="311"/>
      <c r="E175" s="311"/>
      <c r="F175" s="311"/>
      <c r="G175" s="311"/>
      <c r="H175" s="311"/>
      <c r="I175" s="311"/>
      <c r="J175" s="311"/>
      <c r="K175" s="311"/>
      <c r="L175" s="311"/>
      <c r="M175" s="311"/>
      <c r="N175" s="311"/>
      <c r="O175" s="311"/>
      <c r="P175" s="311"/>
      <c r="Q175" s="311"/>
      <c r="R175" s="311"/>
      <c r="S175" s="311"/>
      <c r="T175" s="311"/>
      <c r="U175" s="311"/>
      <c r="V175" s="311"/>
      <c r="W175" s="311"/>
      <c r="X175" s="312"/>
      <c r="Y175" s="312"/>
      <c r="Z175" s="312"/>
      <c r="AA175" s="312"/>
      <c r="AB175" s="311"/>
      <c r="AC175" s="311"/>
      <c r="AD175" s="312"/>
      <c r="AE175" s="311"/>
      <c r="AF175" s="311"/>
    </row>
    <row r="176" spans="1:32" ht="15.75" customHeight="1">
      <c r="A176" s="311"/>
      <c r="B176" s="311"/>
      <c r="C176" s="311"/>
      <c r="D176" s="311"/>
      <c r="E176" s="311"/>
      <c r="F176" s="311"/>
      <c r="G176" s="311"/>
      <c r="H176" s="311"/>
      <c r="I176" s="311"/>
      <c r="J176" s="311"/>
      <c r="K176" s="311"/>
      <c r="L176" s="311"/>
      <c r="M176" s="311"/>
      <c r="N176" s="311"/>
      <c r="O176" s="311"/>
      <c r="P176" s="311"/>
      <c r="Q176" s="311"/>
      <c r="R176" s="311"/>
      <c r="S176" s="311"/>
      <c r="T176" s="311"/>
      <c r="U176" s="311"/>
      <c r="V176" s="311"/>
      <c r="W176" s="311"/>
      <c r="X176" s="312"/>
      <c r="Y176" s="312"/>
      <c r="Z176" s="312"/>
      <c r="AA176" s="312"/>
      <c r="AB176" s="311"/>
      <c r="AC176" s="311"/>
      <c r="AD176" s="312"/>
      <c r="AE176" s="311"/>
      <c r="AF176" s="311"/>
    </row>
    <row r="177" spans="1:32" ht="15.75" customHeight="1">
      <c r="A177" s="311"/>
      <c r="B177" s="311"/>
      <c r="C177" s="311"/>
      <c r="D177" s="311"/>
      <c r="E177" s="311"/>
      <c r="F177" s="311"/>
      <c r="G177" s="311"/>
      <c r="H177" s="311"/>
      <c r="I177" s="311"/>
      <c r="J177" s="311"/>
      <c r="K177" s="311"/>
      <c r="L177" s="311"/>
      <c r="M177" s="311"/>
      <c r="N177" s="311"/>
      <c r="O177" s="311"/>
      <c r="P177" s="311"/>
      <c r="Q177" s="311"/>
      <c r="R177" s="311"/>
      <c r="S177" s="311"/>
      <c r="T177" s="311"/>
      <c r="U177" s="311"/>
      <c r="V177" s="311"/>
      <c r="W177" s="311"/>
      <c r="X177" s="312"/>
      <c r="Y177" s="312"/>
      <c r="Z177" s="312"/>
      <c r="AA177" s="312"/>
      <c r="AB177" s="311"/>
      <c r="AC177" s="311"/>
      <c r="AD177" s="312"/>
      <c r="AE177" s="311"/>
      <c r="AF177" s="311"/>
    </row>
    <row r="178" spans="1:32" ht="15.75" customHeight="1">
      <c r="A178" s="311"/>
      <c r="B178" s="311"/>
      <c r="C178" s="311"/>
      <c r="D178" s="311"/>
      <c r="E178" s="311"/>
      <c r="F178" s="311"/>
      <c r="G178" s="311"/>
      <c r="H178" s="311"/>
      <c r="I178" s="311"/>
      <c r="J178" s="311"/>
      <c r="K178" s="311"/>
      <c r="L178" s="311"/>
      <c r="M178" s="311"/>
      <c r="N178" s="311"/>
      <c r="O178" s="311"/>
      <c r="P178" s="311"/>
      <c r="Q178" s="311"/>
      <c r="R178" s="311"/>
      <c r="S178" s="311"/>
      <c r="T178" s="311"/>
      <c r="U178" s="311"/>
      <c r="V178" s="311"/>
      <c r="W178" s="311"/>
      <c r="X178" s="312"/>
      <c r="Y178" s="312"/>
      <c r="Z178" s="312"/>
      <c r="AA178" s="312"/>
      <c r="AB178" s="311"/>
      <c r="AC178" s="311"/>
      <c r="AD178" s="312"/>
      <c r="AE178" s="311"/>
      <c r="AF178" s="311"/>
    </row>
    <row r="179" spans="1:32" ht="15.75" customHeight="1">
      <c r="A179" s="311"/>
      <c r="B179" s="311"/>
      <c r="C179" s="311"/>
      <c r="D179" s="311"/>
      <c r="E179" s="311"/>
      <c r="F179" s="311"/>
      <c r="G179" s="311"/>
      <c r="H179" s="311"/>
      <c r="I179" s="311"/>
      <c r="J179" s="311"/>
      <c r="K179" s="311"/>
      <c r="L179" s="311"/>
      <c r="M179" s="311"/>
      <c r="N179" s="311"/>
      <c r="O179" s="311"/>
      <c r="P179" s="311"/>
      <c r="Q179" s="311"/>
      <c r="R179" s="311"/>
      <c r="S179" s="311"/>
      <c r="T179" s="311"/>
      <c r="U179" s="311"/>
      <c r="V179" s="311"/>
      <c r="W179" s="311"/>
      <c r="X179" s="312"/>
      <c r="Y179" s="312"/>
      <c r="Z179" s="312"/>
      <c r="AA179" s="312"/>
      <c r="AB179" s="311"/>
      <c r="AC179" s="311"/>
      <c r="AD179" s="312"/>
      <c r="AE179" s="311"/>
      <c r="AF179" s="311"/>
    </row>
    <row r="180" spans="1:32" ht="15.75" customHeight="1">
      <c r="A180" s="311"/>
      <c r="B180" s="311"/>
      <c r="C180" s="311"/>
      <c r="D180" s="311"/>
      <c r="E180" s="311"/>
      <c r="F180" s="311"/>
      <c r="G180" s="311"/>
      <c r="H180" s="311"/>
      <c r="I180" s="311"/>
      <c r="J180" s="311"/>
      <c r="K180" s="311"/>
      <c r="L180" s="311"/>
      <c r="M180" s="311"/>
      <c r="N180" s="311"/>
      <c r="O180" s="311"/>
      <c r="P180" s="311"/>
      <c r="Q180" s="311"/>
      <c r="R180" s="311"/>
      <c r="S180" s="311"/>
      <c r="T180" s="311"/>
      <c r="U180" s="311"/>
      <c r="V180" s="311"/>
      <c r="W180" s="311"/>
      <c r="X180" s="312"/>
      <c r="Y180" s="312"/>
      <c r="Z180" s="312"/>
      <c r="AA180" s="312"/>
      <c r="AB180" s="311"/>
      <c r="AC180" s="311"/>
      <c r="AD180" s="312"/>
      <c r="AE180" s="311"/>
      <c r="AF180" s="311"/>
    </row>
    <row r="181" spans="1:32" ht="15.75" customHeight="1">
      <c r="A181" s="311"/>
      <c r="B181" s="311"/>
      <c r="C181" s="311"/>
      <c r="D181" s="311"/>
      <c r="E181" s="311"/>
      <c r="F181" s="311"/>
      <c r="G181" s="311"/>
      <c r="H181" s="311"/>
      <c r="I181" s="311"/>
      <c r="J181" s="311"/>
      <c r="K181" s="311"/>
      <c r="L181" s="311"/>
      <c r="M181" s="311"/>
      <c r="N181" s="311"/>
      <c r="O181" s="311"/>
      <c r="P181" s="311"/>
      <c r="Q181" s="311"/>
      <c r="R181" s="311"/>
      <c r="S181" s="311"/>
      <c r="T181" s="311"/>
      <c r="U181" s="311"/>
      <c r="V181" s="311"/>
      <c r="W181" s="311"/>
      <c r="X181" s="312"/>
      <c r="Y181" s="312"/>
      <c r="Z181" s="312"/>
      <c r="AA181" s="312"/>
      <c r="AB181" s="311"/>
      <c r="AC181" s="311"/>
      <c r="AD181" s="312"/>
      <c r="AE181" s="311"/>
      <c r="AF181" s="311"/>
    </row>
    <row r="182" spans="1:32" ht="15.75" customHeight="1">
      <c r="A182" s="311"/>
      <c r="B182" s="311"/>
      <c r="C182" s="311"/>
      <c r="D182" s="311"/>
      <c r="E182" s="311"/>
      <c r="F182" s="311"/>
      <c r="G182" s="311"/>
      <c r="H182" s="311"/>
      <c r="I182" s="311"/>
      <c r="J182" s="311"/>
      <c r="K182" s="311"/>
      <c r="L182" s="311"/>
      <c r="M182" s="311"/>
      <c r="N182" s="311"/>
      <c r="O182" s="311"/>
      <c r="P182" s="311"/>
      <c r="Q182" s="311"/>
      <c r="R182" s="311"/>
      <c r="S182" s="311"/>
      <c r="T182" s="311"/>
      <c r="U182" s="311"/>
      <c r="V182" s="311"/>
      <c r="W182" s="311"/>
      <c r="X182" s="312"/>
      <c r="Y182" s="312"/>
      <c r="Z182" s="312"/>
      <c r="AA182" s="312"/>
      <c r="AB182" s="311"/>
      <c r="AC182" s="311"/>
      <c r="AD182" s="312"/>
      <c r="AE182" s="311"/>
      <c r="AF182" s="311"/>
    </row>
    <row r="183" spans="1:32" ht="15.75" customHeight="1">
      <c r="A183" s="311"/>
      <c r="B183" s="311"/>
      <c r="C183" s="311"/>
      <c r="D183" s="311"/>
      <c r="E183" s="311"/>
      <c r="F183" s="311"/>
      <c r="G183" s="311"/>
      <c r="H183" s="311"/>
      <c r="I183" s="311"/>
      <c r="J183" s="311"/>
      <c r="K183" s="311"/>
      <c r="L183" s="311"/>
      <c r="M183" s="311"/>
      <c r="N183" s="311"/>
      <c r="O183" s="311"/>
      <c r="P183" s="311"/>
      <c r="Q183" s="311"/>
      <c r="R183" s="311"/>
      <c r="S183" s="311"/>
      <c r="T183" s="311"/>
      <c r="U183" s="311"/>
      <c r="V183" s="311"/>
      <c r="W183" s="311"/>
      <c r="X183" s="312"/>
      <c r="Y183" s="312"/>
      <c r="Z183" s="312"/>
      <c r="AA183" s="312"/>
      <c r="AB183" s="311"/>
      <c r="AC183" s="311"/>
      <c r="AD183" s="312"/>
      <c r="AE183" s="311"/>
      <c r="AF183" s="311"/>
    </row>
    <row r="184" spans="1:32" ht="15.75" customHeight="1">
      <c r="A184" s="311"/>
      <c r="B184" s="311"/>
      <c r="C184" s="311"/>
      <c r="D184" s="311"/>
      <c r="E184" s="311"/>
      <c r="F184" s="311"/>
      <c r="G184" s="311"/>
      <c r="H184" s="311"/>
      <c r="I184" s="311"/>
      <c r="J184" s="311"/>
      <c r="K184" s="311"/>
      <c r="L184" s="311"/>
      <c r="M184" s="311"/>
      <c r="N184" s="311"/>
      <c r="O184" s="311"/>
      <c r="P184" s="311"/>
      <c r="Q184" s="311"/>
      <c r="R184" s="311"/>
      <c r="S184" s="311"/>
      <c r="T184" s="311"/>
      <c r="U184" s="311"/>
      <c r="V184" s="311"/>
      <c r="W184" s="311"/>
      <c r="X184" s="312"/>
      <c r="Y184" s="312"/>
      <c r="Z184" s="312"/>
      <c r="AA184" s="312"/>
      <c r="AB184" s="311"/>
      <c r="AC184" s="311"/>
      <c r="AD184" s="312"/>
      <c r="AE184" s="311"/>
      <c r="AF184" s="311"/>
    </row>
    <row r="185" spans="1:32" ht="15.75" customHeight="1">
      <c r="A185" s="311"/>
      <c r="B185" s="311"/>
      <c r="C185" s="311"/>
      <c r="D185" s="311"/>
      <c r="E185" s="311"/>
      <c r="F185" s="311"/>
      <c r="G185" s="311"/>
      <c r="H185" s="311"/>
      <c r="I185" s="311"/>
      <c r="J185" s="311"/>
      <c r="K185" s="311"/>
      <c r="L185" s="311"/>
      <c r="M185" s="311"/>
      <c r="N185" s="311"/>
      <c r="O185" s="311"/>
      <c r="P185" s="311"/>
      <c r="Q185" s="311"/>
      <c r="R185" s="311"/>
      <c r="S185" s="311"/>
      <c r="T185" s="311"/>
      <c r="U185" s="311"/>
      <c r="V185" s="311"/>
      <c r="W185" s="311"/>
      <c r="X185" s="312"/>
      <c r="Y185" s="312"/>
      <c r="Z185" s="312"/>
      <c r="AA185" s="312"/>
      <c r="AB185" s="311"/>
      <c r="AC185" s="311"/>
      <c r="AD185" s="312"/>
      <c r="AE185" s="311"/>
      <c r="AF185" s="311"/>
    </row>
    <row r="186" spans="1:32" ht="15.75" customHeight="1">
      <c r="A186" s="311"/>
      <c r="B186" s="311"/>
      <c r="C186" s="311"/>
      <c r="D186" s="311"/>
      <c r="E186" s="311"/>
      <c r="F186" s="311"/>
      <c r="G186" s="311"/>
      <c r="H186" s="311"/>
      <c r="I186" s="311"/>
      <c r="J186" s="311"/>
      <c r="K186" s="311"/>
      <c r="L186" s="311"/>
      <c r="M186" s="311"/>
      <c r="N186" s="311"/>
      <c r="O186" s="311"/>
      <c r="P186" s="311"/>
      <c r="Q186" s="311"/>
      <c r="R186" s="311"/>
      <c r="S186" s="311"/>
      <c r="T186" s="311"/>
      <c r="U186" s="311"/>
      <c r="V186" s="311"/>
      <c r="W186" s="311"/>
      <c r="X186" s="312"/>
      <c r="Y186" s="312"/>
      <c r="Z186" s="312"/>
      <c r="AA186" s="312"/>
      <c r="AB186" s="311"/>
      <c r="AC186" s="311"/>
      <c r="AD186" s="312"/>
      <c r="AE186" s="311"/>
      <c r="AF186" s="311"/>
    </row>
    <row r="187" spans="1:32" ht="15.75" customHeight="1">
      <c r="A187" s="311"/>
      <c r="B187" s="311"/>
      <c r="C187" s="311"/>
      <c r="D187" s="311"/>
      <c r="E187" s="311"/>
      <c r="F187" s="311"/>
      <c r="G187" s="311"/>
      <c r="H187" s="311"/>
      <c r="I187" s="311"/>
      <c r="J187" s="311"/>
      <c r="K187" s="311"/>
      <c r="L187" s="311"/>
      <c r="M187" s="311"/>
      <c r="N187" s="311"/>
      <c r="O187" s="311"/>
      <c r="P187" s="311"/>
      <c r="Q187" s="311"/>
      <c r="R187" s="311"/>
      <c r="S187" s="311"/>
      <c r="T187" s="311"/>
      <c r="U187" s="311"/>
      <c r="V187" s="311"/>
      <c r="W187" s="311"/>
      <c r="X187" s="312"/>
      <c r="Y187" s="312"/>
      <c r="Z187" s="312"/>
      <c r="AA187" s="312"/>
      <c r="AB187" s="311"/>
      <c r="AC187" s="311"/>
      <c r="AD187" s="312"/>
      <c r="AE187" s="311"/>
      <c r="AF187" s="311"/>
    </row>
    <row r="188" spans="1:32" ht="15.75" customHeight="1">
      <c r="A188" s="311"/>
      <c r="B188" s="311"/>
      <c r="C188" s="311"/>
      <c r="D188" s="311"/>
      <c r="E188" s="311"/>
      <c r="F188" s="311"/>
      <c r="G188" s="311"/>
      <c r="H188" s="311"/>
      <c r="I188" s="311"/>
      <c r="J188" s="311"/>
      <c r="K188" s="311"/>
      <c r="L188" s="311"/>
      <c r="M188" s="311"/>
      <c r="N188" s="311"/>
      <c r="O188" s="311"/>
      <c r="P188" s="311"/>
      <c r="Q188" s="311"/>
      <c r="R188" s="311"/>
      <c r="S188" s="311"/>
      <c r="T188" s="311"/>
      <c r="U188" s="311"/>
      <c r="V188" s="311"/>
      <c r="W188" s="311"/>
      <c r="X188" s="312"/>
      <c r="Y188" s="312"/>
      <c r="Z188" s="312"/>
      <c r="AA188" s="312"/>
      <c r="AB188" s="311"/>
      <c r="AC188" s="311"/>
      <c r="AD188" s="312"/>
      <c r="AE188" s="311"/>
      <c r="AF188" s="311"/>
    </row>
    <row r="189" spans="1:32" ht="15.75" customHeight="1">
      <c r="A189" s="311"/>
      <c r="B189" s="311"/>
      <c r="C189" s="311"/>
      <c r="D189" s="311"/>
      <c r="E189" s="311"/>
      <c r="F189" s="311"/>
      <c r="G189" s="311"/>
      <c r="H189" s="311"/>
      <c r="I189" s="311"/>
      <c r="J189" s="311"/>
      <c r="K189" s="311"/>
      <c r="L189" s="311"/>
      <c r="M189" s="311"/>
      <c r="N189" s="311"/>
      <c r="O189" s="311"/>
      <c r="P189" s="311"/>
      <c r="Q189" s="311"/>
      <c r="R189" s="311"/>
      <c r="S189" s="311"/>
      <c r="T189" s="311"/>
      <c r="U189" s="311"/>
      <c r="V189" s="311"/>
      <c r="W189" s="311"/>
      <c r="X189" s="312"/>
      <c r="Y189" s="312"/>
      <c r="Z189" s="312"/>
      <c r="AA189" s="312"/>
      <c r="AB189" s="311"/>
      <c r="AC189" s="311"/>
      <c r="AD189" s="312"/>
      <c r="AE189" s="311"/>
      <c r="AF189" s="311"/>
    </row>
    <row r="190" spans="1:32" ht="15.75" customHeight="1">
      <c r="A190" s="311"/>
      <c r="B190" s="311"/>
      <c r="C190" s="311"/>
      <c r="D190" s="311"/>
      <c r="E190" s="311"/>
      <c r="F190" s="311"/>
      <c r="G190" s="311"/>
      <c r="H190" s="311"/>
      <c r="I190" s="311"/>
      <c r="J190" s="311"/>
      <c r="K190" s="311"/>
      <c r="L190" s="311"/>
      <c r="M190" s="311"/>
      <c r="N190" s="311"/>
      <c r="O190" s="311"/>
      <c r="P190" s="311"/>
      <c r="Q190" s="311"/>
      <c r="R190" s="311"/>
      <c r="S190" s="311"/>
      <c r="T190" s="311"/>
      <c r="U190" s="311"/>
      <c r="V190" s="311"/>
      <c r="W190" s="311"/>
      <c r="X190" s="312"/>
      <c r="Y190" s="312"/>
      <c r="Z190" s="312"/>
      <c r="AA190" s="312"/>
      <c r="AB190" s="311"/>
      <c r="AC190" s="311"/>
      <c r="AD190" s="312"/>
      <c r="AE190" s="311"/>
      <c r="AF190" s="311"/>
    </row>
    <row r="191" spans="1:32" ht="15.75" customHeight="1">
      <c r="A191" s="311"/>
      <c r="B191" s="311"/>
      <c r="C191" s="311"/>
      <c r="D191" s="311"/>
      <c r="E191" s="311"/>
      <c r="F191" s="311"/>
      <c r="G191" s="311"/>
      <c r="H191" s="311"/>
      <c r="I191" s="311"/>
      <c r="J191" s="311"/>
      <c r="K191" s="311"/>
      <c r="L191" s="311"/>
      <c r="M191" s="311"/>
      <c r="N191" s="311"/>
      <c r="O191" s="311"/>
      <c r="P191" s="311"/>
      <c r="Q191" s="311"/>
      <c r="R191" s="311"/>
      <c r="S191" s="311"/>
      <c r="T191" s="311"/>
      <c r="U191" s="311"/>
      <c r="V191" s="311"/>
      <c r="W191" s="311"/>
      <c r="X191" s="312"/>
      <c r="Y191" s="312"/>
      <c r="Z191" s="312"/>
      <c r="AA191" s="312"/>
      <c r="AB191" s="311"/>
      <c r="AC191" s="311"/>
      <c r="AD191" s="312"/>
      <c r="AE191" s="311"/>
      <c r="AF191" s="311"/>
    </row>
    <row r="192" spans="1:32" ht="15.75" customHeight="1">
      <c r="A192" s="311"/>
      <c r="B192" s="311"/>
      <c r="C192" s="311"/>
      <c r="D192" s="311"/>
      <c r="E192" s="311"/>
      <c r="F192" s="311"/>
      <c r="G192" s="311"/>
      <c r="H192" s="311"/>
      <c r="I192" s="311"/>
      <c r="J192" s="311"/>
      <c r="K192" s="311"/>
      <c r="L192" s="311"/>
      <c r="M192" s="311"/>
      <c r="N192" s="311"/>
      <c r="O192" s="311"/>
      <c r="P192" s="311"/>
      <c r="Q192" s="311"/>
      <c r="R192" s="311"/>
      <c r="S192" s="311"/>
      <c r="T192" s="311"/>
      <c r="U192" s="311"/>
      <c r="V192" s="311"/>
      <c r="W192" s="311"/>
      <c r="X192" s="312"/>
      <c r="Y192" s="312"/>
      <c r="Z192" s="312"/>
      <c r="AA192" s="312"/>
      <c r="AB192" s="311"/>
      <c r="AC192" s="311"/>
      <c r="AD192" s="312"/>
      <c r="AE192" s="311"/>
      <c r="AF192" s="311"/>
    </row>
    <row r="193" spans="1:32" ht="15.75" customHeight="1">
      <c r="A193" s="311"/>
      <c r="B193" s="311"/>
      <c r="C193" s="311"/>
      <c r="D193" s="311"/>
      <c r="E193" s="311"/>
      <c r="F193" s="311"/>
      <c r="G193" s="311"/>
      <c r="H193" s="311"/>
      <c r="I193" s="311"/>
      <c r="J193" s="311"/>
      <c r="K193" s="311"/>
      <c r="L193" s="311"/>
      <c r="M193" s="311"/>
      <c r="N193" s="311"/>
      <c r="O193" s="311"/>
      <c r="P193" s="311"/>
      <c r="Q193" s="311"/>
      <c r="R193" s="311"/>
      <c r="S193" s="311"/>
      <c r="T193" s="311"/>
      <c r="U193" s="311"/>
      <c r="V193" s="311"/>
      <c r="W193" s="311"/>
      <c r="X193" s="312"/>
      <c r="Y193" s="312"/>
      <c r="Z193" s="312"/>
      <c r="AA193" s="312"/>
      <c r="AB193" s="311"/>
      <c r="AC193" s="311"/>
      <c r="AD193" s="312"/>
      <c r="AE193" s="311"/>
      <c r="AF193" s="311"/>
    </row>
    <row r="194" spans="1:32" ht="15.75" customHeight="1">
      <c r="A194" s="311"/>
      <c r="B194" s="311"/>
      <c r="C194" s="311"/>
      <c r="D194" s="311"/>
      <c r="E194" s="311"/>
      <c r="F194" s="311"/>
      <c r="G194" s="311"/>
      <c r="H194" s="311"/>
      <c r="I194" s="311"/>
      <c r="J194" s="311"/>
      <c r="K194" s="311"/>
      <c r="L194" s="311"/>
      <c r="M194" s="311"/>
      <c r="N194" s="311"/>
      <c r="O194" s="311"/>
      <c r="P194" s="311"/>
      <c r="Q194" s="311"/>
      <c r="R194" s="311"/>
      <c r="S194" s="311"/>
      <c r="T194" s="311"/>
      <c r="U194" s="311"/>
      <c r="V194" s="311"/>
      <c r="W194" s="311"/>
      <c r="X194" s="312"/>
      <c r="Y194" s="312"/>
      <c r="Z194" s="312"/>
      <c r="AA194" s="312"/>
      <c r="AB194" s="311"/>
      <c r="AC194" s="311"/>
      <c r="AD194" s="312"/>
      <c r="AE194" s="311"/>
      <c r="AF194" s="311"/>
    </row>
    <row r="195" spans="1:32" ht="15.75" customHeight="1">
      <c r="A195" s="311"/>
      <c r="B195" s="311"/>
      <c r="C195" s="311"/>
      <c r="D195" s="311"/>
      <c r="E195" s="311"/>
      <c r="F195" s="311"/>
      <c r="G195" s="311"/>
      <c r="H195" s="311"/>
      <c r="I195" s="311"/>
      <c r="J195" s="311"/>
      <c r="K195" s="311"/>
      <c r="L195" s="311"/>
      <c r="M195" s="311"/>
      <c r="N195" s="311"/>
      <c r="O195" s="311"/>
      <c r="P195" s="311"/>
      <c r="Q195" s="311"/>
      <c r="R195" s="311"/>
      <c r="S195" s="311"/>
      <c r="T195" s="311"/>
      <c r="U195" s="311"/>
      <c r="V195" s="311"/>
      <c r="W195" s="311"/>
      <c r="X195" s="312"/>
      <c r="Y195" s="312"/>
      <c r="Z195" s="312"/>
      <c r="AA195" s="312"/>
      <c r="AB195" s="311"/>
      <c r="AC195" s="311"/>
      <c r="AD195" s="312"/>
      <c r="AE195" s="311"/>
      <c r="AF195" s="311"/>
    </row>
    <row r="196" spans="1:32" ht="15.75" customHeight="1">
      <c r="A196" s="311"/>
      <c r="B196" s="311"/>
      <c r="C196" s="311"/>
      <c r="D196" s="311"/>
      <c r="E196" s="311"/>
      <c r="F196" s="311"/>
      <c r="G196" s="311"/>
      <c r="H196" s="311"/>
      <c r="I196" s="311"/>
      <c r="J196" s="311"/>
      <c r="K196" s="311"/>
      <c r="L196" s="311"/>
      <c r="M196" s="311"/>
      <c r="N196" s="311"/>
      <c r="O196" s="311"/>
      <c r="P196" s="311"/>
      <c r="Q196" s="311"/>
      <c r="R196" s="311"/>
      <c r="S196" s="311"/>
      <c r="T196" s="311"/>
      <c r="U196" s="311"/>
      <c r="V196" s="311"/>
      <c r="W196" s="311"/>
      <c r="X196" s="312"/>
      <c r="Y196" s="312"/>
      <c r="Z196" s="312"/>
      <c r="AA196" s="312"/>
      <c r="AB196" s="311"/>
      <c r="AC196" s="311"/>
      <c r="AD196" s="312"/>
      <c r="AE196" s="311"/>
      <c r="AF196" s="311"/>
    </row>
    <row r="197" spans="1:32" ht="15.75" customHeight="1">
      <c r="A197" s="311"/>
      <c r="B197" s="311"/>
      <c r="C197" s="311"/>
      <c r="D197" s="311"/>
      <c r="E197" s="311"/>
      <c r="F197" s="311"/>
      <c r="G197" s="311"/>
      <c r="H197" s="311"/>
      <c r="I197" s="311"/>
      <c r="J197" s="311"/>
      <c r="K197" s="311"/>
      <c r="L197" s="311"/>
      <c r="M197" s="311"/>
      <c r="N197" s="311"/>
      <c r="O197" s="311"/>
      <c r="P197" s="311"/>
      <c r="Q197" s="311"/>
      <c r="R197" s="311"/>
      <c r="S197" s="311"/>
      <c r="T197" s="311"/>
      <c r="U197" s="311"/>
      <c r="V197" s="311"/>
      <c r="W197" s="311"/>
      <c r="X197" s="312"/>
      <c r="Y197" s="312"/>
      <c r="Z197" s="312"/>
      <c r="AA197" s="312"/>
      <c r="AB197" s="311"/>
      <c r="AC197" s="311"/>
      <c r="AD197" s="312"/>
      <c r="AE197" s="311"/>
      <c r="AF197" s="311"/>
    </row>
    <row r="198" spans="1:32" ht="15.75" customHeight="1">
      <c r="A198" s="311"/>
      <c r="B198" s="311"/>
      <c r="C198" s="311"/>
      <c r="D198" s="311"/>
      <c r="E198" s="311"/>
      <c r="F198" s="311"/>
      <c r="G198" s="311"/>
      <c r="H198" s="311"/>
      <c r="I198" s="311"/>
      <c r="J198" s="311"/>
      <c r="K198" s="311"/>
      <c r="L198" s="311"/>
      <c r="M198" s="311"/>
      <c r="N198" s="311"/>
      <c r="O198" s="311"/>
      <c r="P198" s="311"/>
      <c r="Q198" s="311"/>
      <c r="R198" s="311"/>
      <c r="S198" s="311"/>
      <c r="T198" s="311"/>
      <c r="U198" s="311"/>
      <c r="V198" s="311"/>
      <c r="W198" s="311"/>
      <c r="X198" s="312"/>
      <c r="Y198" s="312"/>
      <c r="Z198" s="312"/>
      <c r="AA198" s="312"/>
      <c r="AB198" s="311"/>
      <c r="AC198" s="311"/>
      <c r="AD198" s="312"/>
      <c r="AE198" s="311"/>
      <c r="AF198" s="311"/>
    </row>
    <row r="199" spans="1:32" ht="15.75" customHeight="1">
      <c r="A199" s="311"/>
      <c r="B199" s="311"/>
      <c r="C199" s="311"/>
      <c r="D199" s="311"/>
      <c r="E199" s="311"/>
      <c r="F199" s="311"/>
      <c r="G199" s="311"/>
      <c r="H199" s="311"/>
      <c r="I199" s="311"/>
      <c r="J199" s="311"/>
      <c r="K199" s="311"/>
      <c r="L199" s="311"/>
      <c r="M199" s="311"/>
      <c r="N199" s="311"/>
      <c r="O199" s="311"/>
      <c r="P199" s="311"/>
      <c r="Q199" s="311"/>
      <c r="R199" s="311"/>
      <c r="S199" s="311"/>
      <c r="T199" s="311"/>
      <c r="U199" s="311"/>
      <c r="V199" s="311"/>
      <c r="W199" s="311"/>
      <c r="X199" s="312"/>
      <c r="Y199" s="312"/>
      <c r="Z199" s="312"/>
      <c r="AA199" s="312"/>
      <c r="AB199" s="311"/>
      <c r="AC199" s="311"/>
      <c r="AD199" s="312"/>
      <c r="AE199" s="311"/>
      <c r="AF199" s="311"/>
    </row>
    <row r="200" spans="1:32" ht="15.75" customHeight="1">
      <c r="A200" s="311"/>
      <c r="B200" s="311"/>
      <c r="C200" s="311"/>
      <c r="D200" s="311"/>
      <c r="E200" s="311"/>
      <c r="F200" s="311"/>
      <c r="G200" s="311"/>
      <c r="H200" s="311"/>
      <c r="I200" s="311"/>
      <c r="J200" s="311"/>
      <c r="K200" s="311"/>
      <c r="L200" s="311"/>
      <c r="M200" s="311"/>
      <c r="N200" s="311"/>
      <c r="O200" s="311"/>
      <c r="P200" s="311"/>
      <c r="Q200" s="311"/>
      <c r="R200" s="311"/>
      <c r="S200" s="311"/>
      <c r="T200" s="311"/>
      <c r="U200" s="311"/>
      <c r="V200" s="311"/>
      <c r="W200" s="311"/>
      <c r="X200" s="312"/>
      <c r="Y200" s="312"/>
      <c r="Z200" s="312"/>
      <c r="AA200" s="312"/>
      <c r="AB200" s="311"/>
      <c r="AC200" s="311"/>
      <c r="AD200" s="312"/>
      <c r="AE200" s="311"/>
      <c r="AF200" s="311"/>
    </row>
    <row r="201" spans="1:32" ht="15.75" customHeight="1">
      <c r="A201" s="311"/>
      <c r="B201" s="311"/>
      <c r="C201" s="311"/>
      <c r="D201" s="311"/>
      <c r="E201" s="311"/>
      <c r="F201" s="311"/>
      <c r="G201" s="311"/>
      <c r="H201" s="311"/>
      <c r="I201" s="311"/>
      <c r="J201" s="311"/>
      <c r="K201" s="311"/>
      <c r="L201" s="311"/>
      <c r="M201" s="311"/>
      <c r="N201" s="311"/>
      <c r="O201" s="311"/>
      <c r="P201" s="311"/>
      <c r="Q201" s="311"/>
      <c r="R201" s="311"/>
      <c r="S201" s="311"/>
      <c r="T201" s="311"/>
      <c r="U201" s="311"/>
      <c r="V201" s="311"/>
      <c r="W201" s="311"/>
      <c r="X201" s="312"/>
      <c r="Y201" s="312"/>
      <c r="Z201" s="312"/>
      <c r="AA201" s="312"/>
      <c r="AB201" s="311"/>
      <c r="AC201" s="311"/>
      <c r="AD201" s="312"/>
      <c r="AE201" s="311"/>
      <c r="AF201" s="311"/>
    </row>
    <row r="202" spans="1:32" ht="15.75" customHeight="1">
      <c r="A202" s="311"/>
      <c r="B202" s="311"/>
      <c r="C202" s="311"/>
      <c r="D202" s="311"/>
      <c r="E202" s="311"/>
      <c r="F202" s="311"/>
      <c r="G202" s="311"/>
      <c r="H202" s="311"/>
      <c r="I202" s="311"/>
      <c r="J202" s="311"/>
      <c r="K202" s="311"/>
      <c r="L202" s="311"/>
      <c r="M202" s="311"/>
      <c r="N202" s="311"/>
      <c r="O202" s="311"/>
      <c r="P202" s="311"/>
      <c r="Q202" s="311"/>
      <c r="R202" s="311"/>
      <c r="S202" s="311"/>
      <c r="T202" s="311"/>
      <c r="U202" s="311"/>
      <c r="V202" s="311"/>
      <c r="W202" s="311"/>
      <c r="X202" s="312"/>
      <c r="Y202" s="312"/>
      <c r="Z202" s="312"/>
      <c r="AA202" s="312"/>
      <c r="AB202" s="311"/>
      <c r="AC202" s="311"/>
      <c r="AD202" s="312"/>
      <c r="AE202" s="311"/>
      <c r="AF202" s="311"/>
    </row>
    <row r="203" spans="1:32" ht="15.75" customHeight="1">
      <c r="A203" s="311"/>
      <c r="B203" s="311"/>
      <c r="C203" s="311"/>
      <c r="D203" s="311"/>
      <c r="E203" s="311"/>
      <c r="F203" s="311"/>
      <c r="G203" s="311"/>
      <c r="H203" s="311"/>
      <c r="I203" s="311"/>
      <c r="J203" s="311"/>
      <c r="K203" s="311"/>
      <c r="L203" s="311"/>
      <c r="M203" s="311"/>
      <c r="N203" s="311"/>
      <c r="O203" s="311"/>
      <c r="P203" s="311"/>
      <c r="Q203" s="311"/>
      <c r="R203" s="311"/>
      <c r="S203" s="311"/>
      <c r="T203" s="311"/>
      <c r="U203" s="311"/>
      <c r="V203" s="311"/>
      <c r="W203" s="311"/>
      <c r="X203" s="312"/>
      <c r="Y203" s="312"/>
      <c r="Z203" s="312"/>
      <c r="AA203" s="312"/>
      <c r="AB203" s="311"/>
      <c r="AC203" s="311"/>
      <c r="AD203" s="312"/>
      <c r="AE203" s="311"/>
      <c r="AF203" s="311"/>
    </row>
    <row r="204" spans="1:32" ht="15.75" customHeight="1">
      <c r="A204" s="311"/>
      <c r="B204" s="311"/>
      <c r="C204" s="311"/>
      <c r="D204" s="311"/>
      <c r="E204" s="311"/>
      <c r="F204" s="311"/>
      <c r="G204" s="311"/>
      <c r="H204" s="311"/>
      <c r="I204" s="311"/>
      <c r="J204" s="311"/>
      <c r="K204" s="311"/>
      <c r="L204" s="311"/>
      <c r="M204" s="311"/>
      <c r="N204" s="311"/>
      <c r="O204" s="311"/>
      <c r="P204" s="311"/>
      <c r="Q204" s="311"/>
      <c r="R204" s="311"/>
      <c r="S204" s="311"/>
      <c r="T204" s="311"/>
      <c r="U204" s="311"/>
      <c r="V204" s="311"/>
      <c r="W204" s="311"/>
      <c r="X204" s="312"/>
      <c r="Y204" s="312"/>
      <c r="Z204" s="312"/>
      <c r="AA204" s="312"/>
      <c r="AB204" s="311"/>
      <c r="AC204" s="311"/>
      <c r="AD204" s="312"/>
      <c r="AE204" s="311"/>
      <c r="AF204" s="311"/>
    </row>
    <row r="205" spans="1:32" ht="15.75" customHeight="1">
      <c r="A205" s="311"/>
      <c r="B205" s="311"/>
      <c r="C205" s="311"/>
      <c r="D205" s="311"/>
      <c r="E205" s="311"/>
      <c r="F205" s="311"/>
      <c r="G205" s="311"/>
      <c r="H205" s="311"/>
      <c r="I205" s="311"/>
      <c r="J205" s="311"/>
      <c r="K205" s="311"/>
      <c r="L205" s="311"/>
      <c r="M205" s="311"/>
      <c r="N205" s="311"/>
      <c r="O205" s="311"/>
      <c r="P205" s="311"/>
      <c r="Q205" s="311"/>
      <c r="R205" s="311"/>
      <c r="S205" s="311"/>
      <c r="T205" s="311"/>
      <c r="U205" s="311"/>
      <c r="V205" s="311"/>
      <c r="W205" s="311"/>
      <c r="X205" s="312"/>
      <c r="Y205" s="312"/>
      <c r="Z205" s="312"/>
      <c r="AA205" s="312"/>
      <c r="AB205" s="311"/>
      <c r="AC205" s="311"/>
      <c r="AD205" s="312"/>
      <c r="AE205" s="311"/>
      <c r="AF205" s="311"/>
    </row>
    <row r="206" spans="1:32" ht="15.75" customHeight="1">
      <c r="A206" s="311"/>
      <c r="B206" s="311"/>
      <c r="C206" s="311"/>
      <c r="D206" s="311"/>
      <c r="E206" s="311"/>
      <c r="F206" s="311"/>
      <c r="G206" s="311"/>
      <c r="H206" s="311"/>
      <c r="I206" s="311"/>
      <c r="J206" s="311"/>
      <c r="K206" s="311"/>
      <c r="L206" s="311"/>
      <c r="M206" s="311"/>
      <c r="N206" s="311"/>
      <c r="O206" s="311"/>
      <c r="P206" s="311"/>
      <c r="Q206" s="311"/>
      <c r="R206" s="311"/>
      <c r="S206" s="311"/>
      <c r="T206" s="311"/>
      <c r="U206" s="311"/>
      <c r="V206" s="311"/>
      <c r="W206" s="311"/>
      <c r="X206" s="312"/>
      <c r="Y206" s="312"/>
      <c r="Z206" s="312"/>
      <c r="AA206" s="312"/>
      <c r="AB206" s="311"/>
      <c r="AC206" s="311"/>
      <c r="AD206" s="312"/>
      <c r="AE206" s="311"/>
      <c r="AF206" s="311"/>
    </row>
    <row r="207" spans="1:32" ht="15.75" customHeight="1">
      <c r="A207" s="311"/>
      <c r="B207" s="311"/>
      <c r="C207" s="311"/>
      <c r="D207" s="311"/>
      <c r="E207" s="311"/>
      <c r="F207" s="311"/>
      <c r="G207" s="311"/>
      <c r="H207" s="311"/>
      <c r="I207" s="311"/>
      <c r="J207" s="311"/>
      <c r="K207" s="311"/>
      <c r="L207" s="311"/>
      <c r="M207" s="311"/>
      <c r="N207" s="311"/>
      <c r="O207" s="311"/>
      <c r="P207" s="311"/>
      <c r="Q207" s="311"/>
      <c r="R207" s="311"/>
      <c r="S207" s="311"/>
      <c r="T207" s="311"/>
      <c r="U207" s="311"/>
      <c r="V207" s="311"/>
      <c r="W207" s="311"/>
      <c r="X207" s="312"/>
      <c r="Y207" s="312"/>
      <c r="Z207" s="312"/>
      <c r="AA207" s="312"/>
      <c r="AB207" s="311"/>
      <c r="AC207" s="311"/>
      <c r="AD207" s="312"/>
      <c r="AE207" s="311"/>
      <c r="AF207" s="311"/>
    </row>
    <row r="208" spans="1:32" ht="15.75" customHeight="1">
      <c r="A208" s="311"/>
      <c r="B208" s="311"/>
      <c r="C208" s="311"/>
      <c r="D208" s="311"/>
      <c r="E208" s="311"/>
      <c r="F208" s="311"/>
      <c r="G208" s="311"/>
      <c r="H208" s="311"/>
      <c r="I208" s="311"/>
      <c r="J208" s="311"/>
      <c r="K208" s="311"/>
      <c r="L208" s="311"/>
      <c r="M208" s="311"/>
      <c r="N208" s="311"/>
      <c r="O208" s="311"/>
      <c r="P208" s="311"/>
      <c r="Q208" s="311"/>
      <c r="R208" s="311"/>
      <c r="S208" s="311"/>
      <c r="T208" s="311"/>
      <c r="U208" s="311"/>
      <c r="V208" s="311"/>
      <c r="W208" s="311"/>
      <c r="X208" s="312"/>
      <c r="Y208" s="312"/>
      <c r="Z208" s="312"/>
      <c r="AA208" s="312"/>
      <c r="AB208" s="311"/>
      <c r="AC208" s="311"/>
      <c r="AD208" s="312"/>
      <c r="AE208" s="311"/>
      <c r="AF208" s="311"/>
    </row>
    <row r="209" spans="1:32" ht="15.75" customHeight="1">
      <c r="A209" s="311"/>
      <c r="B209" s="311"/>
      <c r="C209" s="311"/>
      <c r="D209" s="311"/>
      <c r="E209" s="311"/>
      <c r="F209" s="311"/>
      <c r="G209" s="311"/>
      <c r="H209" s="311"/>
      <c r="I209" s="311"/>
      <c r="J209" s="311"/>
      <c r="K209" s="311"/>
      <c r="L209" s="311"/>
      <c r="M209" s="311"/>
      <c r="N209" s="311"/>
      <c r="O209" s="311"/>
      <c r="P209" s="311"/>
      <c r="Q209" s="311"/>
      <c r="R209" s="311"/>
      <c r="S209" s="311"/>
      <c r="T209" s="311"/>
      <c r="U209" s="311"/>
      <c r="V209" s="311"/>
      <c r="W209" s="311"/>
      <c r="X209" s="312"/>
      <c r="Y209" s="312"/>
      <c r="Z209" s="312"/>
      <c r="AA209" s="312"/>
      <c r="AB209" s="311"/>
      <c r="AC209" s="311"/>
      <c r="AD209" s="312"/>
      <c r="AE209" s="311"/>
      <c r="AF209" s="311"/>
    </row>
    <row r="210" spans="1:32" ht="15.75" customHeight="1">
      <c r="A210" s="311"/>
      <c r="B210" s="311"/>
      <c r="C210" s="311"/>
      <c r="D210" s="311"/>
      <c r="E210" s="311"/>
      <c r="F210" s="311"/>
      <c r="G210" s="311"/>
      <c r="H210" s="311"/>
      <c r="I210" s="311"/>
      <c r="J210" s="311"/>
      <c r="K210" s="311"/>
      <c r="L210" s="311"/>
      <c r="M210" s="311"/>
      <c r="N210" s="311"/>
      <c r="O210" s="311"/>
      <c r="P210" s="311"/>
      <c r="Q210" s="311"/>
      <c r="R210" s="311"/>
      <c r="S210" s="311"/>
      <c r="T210" s="311"/>
      <c r="U210" s="311"/>
      <c r="V210" s="311"/>
      <c r="W210" s="311"/>
      <c r="X210" s="312"/>
      <c r="Y210" s="312"/>
      <c r="Z210" s="312"/>
      <c r="AA210" s="312"/>
      <c r="AB210" s="311"/>
      <c r="AC210" s="311"/>
      <c r="AD210" s="312"/>
      <c r="AE210" s="311"/>
      <c r="AF210" s="311"/>
    </row>
    <row r="211" spans="1:32" ht="15.75" customHeight="1">
      <c r="A211" s="311"/>
      <c r="B211" s="311"/>
      <c r="C211" s="311"/>
      <c r="D211" s="311"/>
      <c r="E211" s="311"/>
      <c r="F211" s="311"/>
      <c r="G211" s="311"/>
      <c r="H211" s="311"/>
      <c r="I211" s="311"/>
      <c r="J211" s="311"/>
      <c r="K211" s="311"/>
      <c r="L211" s="311"/>
      <c r="M211" s="311"/>
      <c r="N211" s="311"/>
      <c r="O211" s="311"/>
      <c r="P211" s="311"/>
      <c r="Q211" s="311"/>
      <c r="R211" s="311"/>
      <c r="S211" s="311"/>
      <c r="T211" s="311"/>
      <c r="U211" s="311"/>
      <c r="V211" s="311"/>
      <c r="W211" s="311"/>
      <c r="X211" s="312"/>
      <c r="Y211" s="312"/>
      <c r="Z211" s="312"/>
      <c r="AA211" s="312"/>
      <c r="AB211" s="311"/>
      <c r="AC211" s="311"/>
      <c r="AD211" s="312"/>
      <c r="AE211" s="311"/>
      <c r="AF211" s="311"/>
    </row>
    <row r="212" spans="1:32" ht="15.75" customHeight="1">
      <c r="A212" s="311"/>
      <c r="B212" s="311"/>
      <c r="C212" s="311"/>
      <c r="D212" s="311"/>
      <c r="E212" s="311"/>
      <c r="F212" s="311"/>
      <c r="G212" s="311"/>
      <c r="H212" s="311"/>
      <c r="I212" s="311"/>
      <c r="J212" s="311"/>
      <c r="K212" s="311"/>
      <c r="L212" s="311"/>
      <c r="M212" s="311"/>
      <c r="N212" s="311"/>
      <c r="O212" s="311"/>
      <c r="P212" s="311"/>
      <c r="Q212" s="311"/>
      <c r="R212" s="311"/>
      <c r="S212" s="311"/>
      <c r="T212" s="311"/>
      <c r="U212" s="311"/>
      <c r="V212" s="311"/>
      <c r="W212" s="311"/>
      <c r="X212" s="312"/>
      <c r="Y212" s="312"/>
      <c r="Z212" s="312"/>
      <c r="AA212" s="312"/>
      <c r="AB212" s="311"/>
      <c r="AC212" s="311"/>
      <c r="AD212" s="312"/>
      <c r="AE212" s="311"/>
      <c r="AF212" s="311"/>
    </row>
    <row r="213" spans="1:32" ht="15.75" customHeight="1">
      <c r="A213" s="311"/>
      <c r="B213" s="311"/>
      <c r="C213" s="311"/>
      <c r="D213" s="311"/>
      <c r="E213" s="311"/>
      <c r="F213" s="311"/>
      <c r="G213" s="311"/>
      <c r="H213" s="311"/>
      <c r="I213" s="311"/>
      <c r="J213" s="311"/>
      <c r="K213" s="311"/>
      <c r="L213" s="311"/>
      <c r="M213" s="311"/>
      <c r="N213" s="311"/>
      <c r="O213" s="311"/>
      <c r="P213" s="311"/>
      <c r="Q213" s="311"/>
      <c r="R213" s="311"/>
      <c r="S213" s="311"/>
      <c r="T213" s="311"/>
      <c r="U213" s="311"/>
      <c r="V213" s="311"/>
      <c r="W213" s="311"/>
      <c r="X213" s="312"/>
      <c r="Y213" s="312"/>
      <c r="Z213" s="312"/>
      <c r="AA213" s="312"/>
      <c r="AB213" s="311"/>
      <c r="AC213" s="311"/>
      <c r="AD213" s="312"/>
      <c r="AE213" s="311"/>
      <c r="AF213" s="311"/>
    </row>
    <row r="214" spans="1:32" ht="15.75" customHeight="1">
      <c r="A214" s="311"/>
      <c r="B214" s="311"/>
      <c r="C214" s="311"/>
      <c r="D214" s="311"/>
      <c r="E214" s="311"/>
      <c r="F214" s="311"/>
      <c r="G214" s="311"/>
      <c r="H214" s="311"/>
      <c r="I214" s="311"/>
      <c r="J214" s="311"/>
      <c r="K214" s="311"/>
      <c r="L214" s="311"/>
      <c r="M214" s="311"/>
      <c r="N214" s="311"/>
      <c r="O214" s="311"/>
      <c r="P214" s="311"/>
      <c r="Q214" s="311"/>
      <c r="R214" s="311"/>
      <c r="S214" s="311"/>
      <c r="T214" s="311"/>
      <c r="U214" s="311"/>
      <c r="V214" s="311"/>
      <c r="W214" s="311"/>
      <c r="X214" s="312"/>
      <c r="Y214" s="312"/>
      <c r="Z214" s="312"/>
      <c r="AA214" s="312"/>
      <c r="AB214" s="311"/>
      <c r="AC214" s="311"/>
      <c r="AD214" s="312"/>
      <c r="AE214" s="311"/>
      <c r="AF214" s="311"/>
    </row>
    <row r="215" spans="1:32" ht="15.75" customHeight="1">
      <c r="A215" s="311"/>
      <c r="B215" s="311"/>
      <c r="C215" s="311"/>
      <c r="D215" s="311"/>
      <c r="E215" s="311"/>
      <c r="F215" s="311"/>
      <c r="G215" s="311"/>
      <c r="H215" s="311"/>
      <c r="I215" s="311"/>
      <c r="J215" s="311"/>
      <c r="K215" s="311"/>
      <c r="L215" s="311"/>
      <c r="M215" s="311"/>
      <c r="N215" s="311"/>
      <c r="O215" s="311"/>
      <c r="P215" s="311"/>
      <c r="Q215" s="311"/>
      <c r="R215" s="311"/>
      <c r="S215" s="311"/>
      <c r="T215" s="311"/>
      <c r="U215" s="311"/>
      <c r="V215" s="311"/>
      <c r="W215" s="311"/>
      <c r="X215" s="312"/>
      <c r="Y215" s="312"/>
      <c r="Z215" s="312"/>
      <c r="AA215" s="312"/>
      <c r="AB215" s="311"/>
      <c r="AC215" s="311"/>
      <c r="AD215" s="312"/>
      <c r="AE215" s="311"/>
      <c r="AF215" s="311"/>
    </row>
    <row r="216" spans="1:32" ht="15.75" customHeight="1">
      <c r="A216" s="311"/>
      <c r="B216" s="311"/>
      <c r="C216" s="311"/>
      <c r="D216" s="311"/>
      <c r="E216" s="311"/>
      <c r="F216" s="311"/>
      <c r="G216" s="311"/>
      <c r="H216" s="311"/>
      <c r="I216" s="311"/>
      <c r="J216" s="311"/>
      <c r="K216" s="311"/>
      <c r="L216" s="311"/>
      <c r="M216" s="311"/>
      <c r="N216" s="311"/>
      <c r="O216" s="311"/>
      <c r="P216" s="311"/>
      <c r="Q216" s="311"/>
      <c r="R216" s="311"/>
      <c r="S216" s="311"/>
      <c r="T216" s="311"/>
      <c r="U216" s="311"/>
      <c r="V216" s="311"/>
      <c r="W216" s="311"/>
      <c r="X216" s="312"/>
      <c r="Y216" s="312"/>
      <c r="Z216" s="312"/>
      <c r="AA216" s="312"/>
      <c r="AB216" s="311"/>
      <c r="AC216" s="311"/>
      <c r="AD216" s="312"/>
      <c r="AE216" s="311"/>
      <c r="AF216" s="311"/>
    </row>
    <row r="217" spans="1:32" ht="15.75" customHeight="1">
      <c r="A217" s="311"/>
      <c r="B217" s="311"/>
      <c r="C217" s="311"/>
      <c r="D217" s="311"/>
      <c r="E217" s="311"/>
      <c r="F217" s="311"/>
      <c r="G217" s="311"/>
      <c r="H217" s="311"/>
      <c r="I217" s="311"/>
      <c r="J217" s="311"/>
      <c r="K217" s="311"/>
      <c r="L217" s="311"/>
      <c r="M217" s="311"/>
      <c r="N217" s="311"/>
      <c r="O217" s="311"/>
      <c r="P217" s="311"/>
      <c r="Q217" s="311"/>
      <c r="R217" s="311"/>
      <c r="S217" s="311"/>
      <c r="T217" s="311"/>
      <c r="U217" s="311"/>
      <c r="V217" s="311"/>
      <c r="W217" s="311"/>
      <c r="X217" s="312"/>
      <c r="Y217" s="312"/>
      <c r="Z217" s="312"/>
      <c r="AA217" s="312"/>
      <c r="AB217" s="311"/>
      <c r="AC217" s="311"/>
      <c r="AD217" s="312"/>
      <c r="AE217" s="311"/>
      <c r="AF217" s="311"/>
    </row>
    <row r="218" spans="1:32" ht="15.75" customHeight="1">
      <c r="A218" s="311"/>
      <c r="B218" s="311"/>
      <c r="C218" s="311"/>
      <c r="D218" s="311"/>
      <c r="E218" s="311"/>
      <c r="F218" s="311"/>
      <c r="G218" s="311"/>
      <c r="H218" s="311"/>
      <c r="I218" s="311"/>
      <c r="J218" s="311"/>
      <c r="K218" s="311"/>
      <c r="L218" s="311"/>
      <c r="M218" s="311"/>
      <c r="N218" s="311"/>
      <c r="O218" s="311"/>
      <c r="P218" s="311"/>
      <c r="Q218" s="311"/>
      <c r="R218" s="311"/>
      <c r="S218" s="311"/>
      <c r="T218" s="311"/>
      <c r="U218" s="311"/>
      <c r="V218" s="311"/>
      <c r="W218" s="311"/>
      <c r="X218" s="312"/>
      <c r="Y218" s="312"/>
      <c r="Z218" s="312"/>
      <c r="AA218" s="312"/>
      <c r="AB218" s="311"/>
      <c r="AC218" s="311"/>
      <c r="AD218" s="312"/>
      <c r="AE218" s="311"/>
      <c r="AF218" s="311"/>
    </row>
    <row r="219" spans="1:32" ht="15.75" customHeight="1">
      <c r="A219" s="311"/>
      <c r="B219" s="311"/>
      <c r="C219" s="311"/>
      <c r="D219" s="311"/>
      <c r="E219" s="311"/>
      <c r="F219" s="311"/>
      <c r="G219" s="311"/>
      <c r="H219" s="311"/>
      <c r="I219" s="311"/>
      <c r="J219" s="311"/>
      <c r="K219" s="311"/>
      <c r="L219" s="311"/>
      <c r="M219" s="311"/>
      <c r="N219" s="311"/>
      <c r="O219" s="311"/>
      <c r="P219" s="311"/>
      <c r="Q219" s="311"/>
      <c r="R219" s="311"/>
      <c r="S219" s="311"/>
      <c r="T219" s="311"/>
      <c r="U219" s="311"/>
      <c r="V219" s="311"/>
      <c r="W219" s="311"/>
      <c r="X219" s="312"/>
      <c r="Y219" s="312"/>
      <c r="Z219" s="312"/>
      <c r="AA219" s="312"/>
      <c r="AB219" s="311"/>
      <c r="AC219" s="311"/>
      <c r="AD219" s="312"/>
      <c r="AE219" s="311"/>
      <c r="AF219" s="311"/>
    </row>
    <row r="220" spans="1:32" ht="15.75" customHeight="1">
      <c r="A220" s="311"/>
      <c r="B220" s="311"/>
      <c r="C220" s="311"/>
      <c r="D220" s="311"/>
      <c r="E220" s="311"/>
      <c r="F220" s="311"/>
      <c r="G220" s="311"/>
      <c r="H220" s="311"/>
      <c r="I220" s="311"/>
      <c r="J220" s="311"/>
      <c r="K220" s="311"/>
      <c r="L220" s="311"/>
      <c r="M220" s="311"/>
      <c r="N220" s="311"/>
      <c r="O220" s="311"/>
      <c r="P220" s="311"/>
      <c r="Q220" s="311"/>
      <c r="R220" s="311"/>
      <c r="S220" s="311"/>
      <c r="T220" s="311"/>
      <c r="U220" s="311"/>
      <c r="V220" s="311"/>
      <c r="W220" s="311"/>
      <c r="X220" s="312"/>
      <c r="Y220" s="312"/>
      <c r="Z220" s="312"/>
      <c r="AA220" s="312"/>
      <c r="AB220" s="311"/>
      <c r="AC220" s="311"/>
      <c r="AD220" s="312"/>
      <c r="AE220" s="311"/>
      <c r="AF220" s="311"/>
    </row>
    <row r="221" spans="1:32" ht="15.75" customHeight="1"/>
    <row r="222" spans="1:32" ht="15.75" customHeight="1"/>
    <row r="223" spans="1:32" ht="15.75" customHeight="1"/>
    <row r="224" spans="1:3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5"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9FF66"/>
    <outlinePr summaryBelow="0" summaryRight="0"/>
    <pageSetUpPr fitToPage="1"/>
  </sheetPr>
  <dimension ref="A1:AJ1000"/>
  <sheetViews>
    <sheetView showGridLines="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14.42578125" defaultRowHeight="15" customHeight="1"/>
  <cols>
    <col min="1" max="1" width="20.28515625" customWidth="1"/>
    <col min="2" max="2" width="29.28515625" customWidth="1"/>
    <col min="3" max="3" width="11.42578125" customWidth="1"/>
    <col min="4" max="4" width="21.85546875" customWidth="1"/>
    <col min="5" max="5" width="25.5703125" customWidth="1"/>
    <col min="6" max="6" width="15" customWidth="1"/>
    <col min="7" max="7" width="18.5703125" customWidth="1"/>
    <col min="8" max="8" width="49.85546875" customWidth="1"/>
    <col min="9" max="12" width="13.42578125" customWidth="1"/>
    <col min="13" max="14" width="16.140625" customWidth="1"/>
    <col min="15" max="15" width="12.7109375" customWidth="1"/>
    <col min="16" max="20" width="15" customWidth="1"/>
    <col min="21" max="22" width="10.7109375" customWidth="1"/>
    <col min="23" max="25" width="15" customWidth="1"/>
    <col min="26" max="26" width="38.28515625" customWidth="1"/>
    <col min="27" max="27" width="54.42578125" customWidth="1"/>
    <col min="28" max="28" width="22.140625" customWidth="1"/>
    <col min="29" max="29" width="21.140625" customWidth="1"/>
    <col min="30" max="30" width="20.5703125" customWidth="1"/>
    <col min="31" max="31" width="14.42578125" customWidth="1"/>
    <col min="32" max="32" width="17.85546875" customWidth="1"/>
    <col min="33" max="33" width="20" customWidth="1"/>
    <col min="34" max="34" width="17.85546875" customWidth="1"/>
    <col min="35" max="36" width="14.42578125" customWidth="1"/>
  </cols>
  <sheetData>
    <row r="1" spans="1:36" ht="12.75" customHeight="1">
      <c r="A1" s="352"/>
      <c r="B1" s="353"/>
      <c r="C1" s="352"/>
      <c r="D1" s="352"/>
      <c r="E1" s="354"/>
      <c r="F1" s="352"/>
      <c r="G1" s="355"/>
      <c r="H1" s="355"/>
      <c r="I1" s="356"/>
      <c r="J1" s="356"/>
      <c r="K1" s="356"/>
      <c r="L1" s="352"/>
      <c r="M1" s="357"/>
      <c r="N1" s="357"/>
      <c r="O1" s="357"/>
      <c r="P1" s="352"/>
      <c r="Q1" s="352"/>
      <c r="R1" s="352"/>
      <c r="S1" s="352"/>
      <c r="T1" s="352"/>
      <c r="U1" s="352"/>
      <c r="V1" s="352"/>
      <c r="W1" s="352"/>
      <c r="X1" s="352"/>
      <c r="Y1" s="352"/>
      <c r="Z1" s="352"/>
      <c r="AA1" s="355"/>
      <c r="AB1" s="358"/>
      <c r="AC1" s="359"/>
      <c r="AD1" s="360"/>
      <c r="AE1" s="361"/>
      <c r="AF1" s="357"/>
      <c r="AG1" s="352"/>
      <c r="AH1" s="352"/>
      <c r="AI1" s="352"/>
      <c r="AJ1" s="352"/>
    </row>
    <row r="2" spans="1:36" ht="12.75" customHeight="1">
      <c r="A2" s="362" t="s">
        <v>6</v>
      </c>
      <c r="B2" s="363"/>
      <c r="C2" s="362"/>
      <c r="D2" s="352"/>
      <c r="E2" s="354"/>
      <c r="F2" s="352"/>
      <c r="G2" s="352"/>
      <c r="H2" s="355"/>
      <c r="I2" s="356"/>
      <c r="J2" s="356"/>
      <c r="K2" s="356"/>
      <c r="L2" s="352"/>
      <c r="M2" s="357"/>
      <c r="N2" s="357"/>
      <c r="O2" s="357"/>
      <c r="P2" s="352"/>
      <c r="Q2" s="352"/>
      <c r="R2" s="352"/>
      <c r="S2" s="352"/>
      <c r="T2" s="352"/>
      <c r="U2" s="352"/>
      <c r="V2" s="352"/>
      <c r="W2" s="352"/>
      <c r="X2" s="352"/>
      <c r="Y2" s="352"/>
      <c r="Z2" s="352"/>
      <c r="AA2" s="355"/>
      <c r="AB2" s="358"/>
      <c r="AC2" s="359"/>
      <c r="AD2" s="360"/>
      <c r="AE2" s="361"/>
      <c r="AF2" s="357"/>
      <c r="AG2" s="352"/>
      <c r="AH2" s="352"/>
      <c r="AI2" s="352"/>
      <c r="AJ2" s="352"/>
    </row>
    <row r="3" spans="1:36" ht="12.75" customHeight="1">
      <c r="A3" s="362" t="s">
        <v>2</v>
      </c>
      <c r="B3" s="363"/>
      <c r="C3" s="362"/>
      <c r="D3" s="352"/>
      <c r="E3" s="354"/>
      <c r="F3" s="352"/>
      <c r="G3" s="352"/>
      <c r="H3" s="355"/>
      <c r="I3" s="356"/>
      <c r="J3" s="356"/>
      <c r="K3" s="356"/>
      <c r="L3" s="352"/>
      <c r="M3" s="357"/>
      <c r="N3" s="357"/>
      <c r="O3" s="357"/>
      <c r="P3" s="352"/>
      <c r="Q3" s="352"/>
      <c r="R3" s="352"/>
      <c r="S3" s="352"/>
      <c r="T3" s="352"/>
      <c r="U3" s="352"/>
      <c r="V3" s="352"/>
      <c r="W3" s="352"/>
      <c r="X3" s="352"/>
      <c r="Y3" s="352"/>
      <c r="Z3" s="352"/>
      <c r="AA3" s="355"/>
      <c r="AB3" s="358"/>
      <c r="AC3" s="359"/>
      <c r="AD3" s="360"/>
      <c r="AE3" s="361"/>
      <c r="AF3" s="357"/>
      <c r="AG3" s="352"/>
      <c r="AH3" s="352"/>
      <c r="AI3" s="352"/>
      <c r="AJ3" s="352"/>
    </row>
    <row r="4" spans="1:36" ht="12.75" customHeight="1">
      <c r="A4" s="362"/>
      <c r="B4" s="363"/>
      <c r="C4" s="362"/>
      <c r="D4" s="352"/>
      <c r="E4" s="355"/>
      <c r="F4" s="352"/>
      <c r="G4" s="360"/>
      <c r="H4" s="355"/>
      <c r="I4" s="356"/>
      <c r="J4" s="356"/>
      <c r="K4" s="356"/>
      <c r="L4" s="360"/>
      <c r="M4" s="357"/>
      <c r="N4" s="357"/>
      <c r="O4" s="357"/>
      <c r="P4" s="352"/>
      <c r="Q4" s="352"/>
      <c r="R4" s="352"/>
      <c r="S4" s="352"/>
      <c r="T4" s="352"/>
      <c r="U4" s="352"/>
      <c r="V4" s="352"/>
      <c r="W4" s="352"/>
      <c r="X4" s="352"/>
      <c r="Y4" s="352"/>
      <c r="Z4" s="352"/>
      <c r="AA4" s="355"/>
      <c r="AB4" s="358"/>
      <c r="AC4" s="359"/>
      <c r="AD4" s="360"/>
      <c r="AE4" s="361"/>
      <c r="AF4" s="357"/>
      <c r="AG4" s="352"/>
      <c r="AH4" s="352"/>
      <c r="AI4" s="352"/>
      <c r="AJ4" s="352"/>
    </row>
    <row r="5" spans="1:36">
      <c r="A5" s="364"/>
      <c r="B5" s="365"/>
      <c r="C5" s="365"/>
      <c r="D5" s="365"/>
      <c r="E5" s="355"/>
      <c r="F5" s="366"/>
      <c r="G5" s="360"/>
      <c r="H5" s="355"/>
      <c r="I5" s="356"/>
      <c r="J5" s="356"/>
      <c r="K5" s="356"/>
      <c r="L5" s="360"/>
      <c r="M5" s="357"/>
      <c r="N5" s="357"/>
      <c r="O5" s="357"/>
      <c r="P5" s="431" t="s">
        <v>3544</v>
      </c>
      <c r="Q5" s="429"/>
      <c r="R5" s="429"/>
      <c r="S5" s="430"/>
      <c r="T5" s="366"/>
      <c r="U5" s="366"/>
      <c r="V5" s="366"/>
      <c r="W5" s="366"/>
      <c r="X5" s="366"/>
      <c r="Y5" s="366"/>
      <c r="Z5" s="366"/>
      <c r="AA5" s="367"/>
      <c r="AB5" s="368"/>
      <c r="AC5" s="359"/>
      <c r="AD5" s="369"/>
      <c r="AE5" s="370"/>
      <c r="AF5" s="357"/>
      <c r="AG5" s="371"/>
      <c r="AH5" s="366"/>
      <c r="AI5" s="352"/>
      <c r="AJ5" s="352"/>
    </row>
    <row r="6" spans="1:36" ht="12.75" customHeight="1">
      <c r="A6" s="372" t="s">
        <v>33</v>
      </c>
      <c r="B6" s="372" t="s">
        <v>4</v>
      </c>
      <c r="C6" s="373" t="s">
        <v>5</v>
      </c>
      <c r="D6" s="372" t="s">
        <v>9</v>
      </c>
      <c r="E6" s="372" t="s">
        <v>37</v>
      </c>
      <c r="F6" s="372" t="s">
        <v>39</v>
      </c>
      <c r="G6" s="372" t="s">
        <v>40</v>
      </c>
      <c r="H6" s="372" t="s">
        <v>12</v>
      </c>
      <c r="I6" s="373" t="s">
        <v>54</v>
      </c>
      <c r="J6" s="373" t="s">
        <v>55</v>
      </c>
      <c r="K6" s="373" t="s">
        <v>1678</v>
      </c>
      <c r="L6" s="372" t="s">
        <v>58</v>
      </c>
      <c r="M6" s="374" t="s">
        <v>3545</v>
      </c>
      <c r="N6" s="374" t="s">
        <v>3546</v>
      </c>
      <c r="O6" s="375" t="s">
        <v>3547</v>
      </c>
      <c r="P6" s="375" t="s">
        <v>3548</v>
      </c>
      <c r="Q6" s="375" t="s">
        <v>3549</v>
      </c>
      <c r="R6" s="375" t="s">
        <v>3550</v>
      </c>
      <c r="S6" s="375" t="s">
        <v>3551</v>
      </c>
      <c r="T6" s="376" t="s">
        <v>3552</v>
      </c>
      <c r="U6" s="376" t="s">
        <v>3553</v>
      </c>
      <c r="V6" s="376" t="s">
        <v>3554</v>
      </c>
      <c r="W6" s="376" t="s">
        <v>3555</v>
      </c>
      <c r="X6" s="376" t="s">
        <v>3556</v>
      </c>
      <c r="Y6" s="376" t="s">
        <v>3557</v>
      </c>
      <c r="Z6" s="372" t="s">
        <v>1686</v>
      </c>
      <c r="AA6" s="372" t="s">
        <v>75</v>
      </c>
      <c r="AB6" s="377" t="s">
        <v>77</v>
      </c>
      <c r="AC6" s="378" t="s">
        <v>3408</v>
      </c>
      <c r="AD6" s="372" t="s">
        <v>85</v>
      </c>
      <c r="AE6" s="379" t="s">
        <v>3558</v>
      </c>
      <c r="AF6" s="374" t="s">
        <v>3559</v>
      </c>
      <c r="AG6" s="380" t="s">
        <v>15</v>
      </c>
      <c r="AH6" s="380" t="s">
        <v>17</v>
      </c>
      <c r="AI6" s="366"/>
      <c r="AJ6" s="366"/>
    </row>
    <row r="7" spans="1:36" ht="12.75" hidden="1" customHeight="1">
      <c r="A7" s="381" t="s">
        <v>126</v>
      </c>
      <c r="B7" s="382" t="s">
        <v>138</v>
      </c>
      <c r="C7" s="383"/>
      <c r="D7" s="384"/>
      <c r="E7" s="385"/>
      <c r="F7" s="384"/>
      <c r="G7" s="386"/>
      <c r="H7" s="385"/>
      <c r="I7" s="384"/>
      <c r="J7" s="384"/>
      <c r="K7" s="384"/>
      <c r="L7" s="386"/>
      <c r="M7" s="387"/>
      <c r="N7" s="387"/>
      <c r="O7" s="387"/>
      <c r="P7" s="386"/>
      <c r="Q7" s="386"/>
      <c r="R7" s="386"/>
      <c r="S7" s="386"/>
      <c r="T7" s="386"/>
      <c r="U7" s="386"/>
      <c r="V7" s="386"/>
      <c r="W7" s="386"/>
      <c r="X7" s="386"/>
      <c r="Y7" s="386"/>
      <c r="Z7" s="386"/>
      <c r="AA7" s="385"/>
      <c r="AB7" s="388"/>
      <c r="AC7" s="386"/>
      <c r="AD7" s="383"/>
      <c r="AE7" s="389"/>
      <c r="AF7" s="387"/>
      <c r="AG7" s="384"/>
      <c r="AH7" s="390" t="s">
        <v>138</v>
      </c>
      <c r="AI7" s="352"/>
      <c r="AJ7" s="352"/>
    </row>
    <row r="8" spans="1:36" ht="12.75" hidden="1" customHeight="1">
      <c r="A8" s="391" t="s">
        <v>212</v>
      </c>
      <c r="B8" s="392" t="s">
        <v>1734</v>
      </c>
      <c r="C8" s="391" t="s">
        <v>1713</v>
      </c>
      <c r="D8" s="391" t="s">
        <v>216</v>
      </c>
      <c r="E8" s="393" t="s">
        <v>121</v>
      </c>
      <c r="F8" s="394" t="s">
        <v>217</v>
      </c>
      <c r="G8" s="391">
        <v>1033734844</v>
      </c>
      <c r="H8" s="393" t="s">
        <v>225</v>
      </c>
      <c r="I8" s="394">
        <v>43105</v>
      </c>
      <c r="J8" s="394">
        <v>43105</v>
      </c>
      <c r="K8" s="394"/>
      <c r="L8" s="395">
        <v>357</v>
      </c>
      <c r="M8" s="396">
        <v>56960000</v>
      </c>
      <c r="N8" s="396"/>
      <c r="O8" s="396"/>
      <c r="P8" s="395"/>
      <c r="Q8" s="395"/>
      <c r="R8" s="395"/>
      <c r="S8" s="395"/>
      <c r="T8" s="395"/>
      <c r="U8" s="395"/>
      <c r="V8" s="395"/>
      <c r="W8" s="395"/>
      <c r="X8" s="395"/>
      <c r="Y8" s="395"/>
      <c r="Z8" s="395"/>
      <c r="AA8" s="394" t="s">
        <v>173</v>
      </c>
      <c r="AB8" s="397">
        <v>1549</v>
      </c>
      <c r="AC8" s="395"/>
      <c r="AD8" s="394" t="s">
        <v>182</v>
      </c>
      <c r="AE8" s="398"/>
      <c r="AF8" s="398">
        <v>56960000</v>
      </c>
      <c r="AG8" s="394" t="s">
        <v>228</v>
      </c>
      <c r="AH8" s="391" t="s">
        <v>229</v>
      </c>
      <c r="AI8" s="352"/>
      <c r="AJ8" s="352"/>
    </row>
    <row r="9" spans="1:36" ht="12.75" hidden="1" customHeight="1">
      <c r="A9" s="381" t="s">
        <v>242</v>
      </c>
      <c r="B9" s="382" t="s">
        <v>138</v>
      </c>
      <c r="C9" s="383"/>
      <c r="D9" s="384"/>
      <c r="E9" s="385"/>
      <c r="F9" s="384"/>
      <c r="G9" s="386"/>
      <c r="H9" s="385"/>
      <c r="I9" s="384"/>
      <c r="J9" s="384"/>
      <c r="K9" s="384"/>
      <c r="L9" s="386"/>
      <c r="M9" s="387"/>
      <c r="N9" s="387"/>
      <c r="O9" s="387"/>
      <c r="P9" s="386"/>
      <c r="Q9" s="386"/>
      <c r="R9" s="386"/>
      <c r="S9" s="386"/>
      <c r="T9" s="386"/>
      <c r="U9" s="386"/>
      <c r="V9" s="386"/>
      <c r="W9" s="386"/>
      <c r="X9" s="386"/>
      <c r="Y9" s="386"/>
      <c r="Z9" s="386"/>
      <c r="AA9" s="385"/>
      <c r="AB9" s="388"/>
      <c r="AC9" s="386"/>
      <c r="AD9" s="383"/>
      <c r="AE9" s="389"/>
      <c r="AF9" s="387"/>
      <c r="AG9" s="384"/>
      <c r="AH9" s="390" t="s">
        <v>138</v>
      </c>
      <c r="AI9" s="352"/>
      <c r="AJ9" s="352"/>
    </row>
    <row r="10" spans="1:36" ht="12.75" hidden="1" customHeight="1">
      <c r="A10" s="391" t="s">
        <v>247</v>
      </c>
      <c r="B10" s="392" t="s">
        <v>1734</v>
      </c>
      <c r="C10" s="391" t="s">
        <v>1713</v>
      </c>
      <c r="D10" s="391" t="s">
        <v>250</v>
      </c>
      <c r="E10" s="393" t="s">
        <v>252</v>
      </c>
      <c r="F10" s="394" t="s">
        <v>217</v>
      </c>
      <c r="G10" s="391">
        <v>80188169</v>
      </c>
      <c r="H10" s="393" t="s">
        <v>225</v>
      </c>
      <c r="I10" s="394">
        <v>43105</v>
      </c>
      <c r="J10" s="394">
        <v>43105</v>
      </c>
      <c r="K10" s="394"/>
      <c r="L10" s="395">
        <v>357</v>
      </c>
      <c r="M10" s="396">
        <v>56960000</v>
      </c>
      <c r="N10" s="396"/>
      <c r="O10" s="396"/>
      <c r="P10" s="395"/>
      <c r="Q10" s="395"/>
      <c r="R10" s="395"/>
      <c r="S10" s="395"/>
      <c r="T10" s="395"/>
      <c r="U10" s="395"/>
      <c r="V10" s="395"/>
      <c r="W10" s="395"/>
      <c r="X10" s="395"/>
      <c r="Y10" s="395"/>
      <c r="Z10" s="395"/>
      <c r="AA10" s="394" t="s">
        <v>173</v>
      </c>
      <c r="AB10" s="397">
        <v>1549</v>
      </c>
      <c r="AC10" s="395"/>
      <c r="AD10" s="394" t="s">
        <v>182</v>
      </c>
      <c r="AE10" s="398"/>
      <c r="AF10" s="398">
        <v>56960000</v>
      </c>
      <c r="AG10" s="394" t="s">
        <v>228</v>
      </c>
      <c r="AH10" s="391" t="s">
        <v>229</v>
      </c>
      <c r="AI10" s="352"/>
      <c r="AJ10" s="352"/>
    </row>
    <row r="11" spans="1:36" ht="12.75" hidden="1" customHeight="1">
      <c r="A11" s="391" t="s">
        <v>268</v>
      </c>
      <c r="B11" s="392" t="s">
        <v>1734</v>
      </c>
      <c r="C11" s="391" t="s">
        <v>1713</v>
      </c>
      <c r="D11" s="391" t="s">
        <v>269</v>
      </c>
      <c r="E11" s="393" t="s">
        <v>270</v>
      </c>
      <c r="F11" s="394" t="s">
        <v>217</v>
      </c>
      <c r="G11" s="391">
        <v>19257179</v>
      </c>
      <c r="H11" s="393" t="s">
        <v>225</v>
      </c>
      <c r="I11" s="394">
        <v>43109</v>
      </c>
      <c r="J11" s="394">
        <v>43109</v>
      </c>
      <c r="K11" s="394"/>
      <c r="L11" s="395">
        <v>352</v>
      </c>
      <c r="M11" s="396">
        <v>56320000</v>
      </c>
      <c r="N11" s="396"/>
      <c r="O11" s="396"/>
      <c r="P11" s="395"/>
      <c r="Q11" s="395"/>
      <c r="R11" s="395"/>
      <c r="S11" s="395"/>
      <c r="T11" s="395"/>
      <c r="U11" s="395"/>
      <c r="V11" s="395"/>
      <c r="W11" s="395"/>
      <c r="X11" s="395"/>
      <c r="Y11" s="395"/>
      <c r="Z11" s="395"/>
      <c r="AA11" s="394" t="s">
        <v>173</v>
      </c>
      <c r="AB11" s="397">
        <v>1549</v>
      </c>
      <c r="AC11" s="395"/>
      <c r="AD11" s="394" t="s">
        <v>182</v>
      </c>
      <c r="AE11" s="398"/>
      <c r="AF11" s="398">
        <v>56320000</v>
      </c>
      <c r="AG11" s="394" t="s">
        <v>228</v>
      </c>
      <c r="AH11" s="391" t="s">
        <v>229</v>
      </c>
      <c r="AI11" s="352"/>
      <c r="AJ11" s="352"/>
    </row>
    <row r="12" spans="1:36" ht="12.75" hidden="1" customHeight="1">
      <c r="A12" s="391" t="s">
        <v>289</v>
      </c>
      <c r="B12" s="392" t="s">
        <v>1734</v>
      </c>
      <c r="C12" s="391" t="s">
        <v>1713</v>
      </c>
      <c r="D12" s="391" t="s">
        <v>291</v>
      </c>
      <c r="E12" s="393" t="s">
        <v>292</v>
      </c>
      <c r="F12" s="394" t="s">
        <v>217</v>
      </c>
      <c r="G12" s="395">
        <v>1065567313</v>
      </c>
      <c r="H12" s="393" t="s">
        <v>295</v>
      </c>
      <c r="I12" s="394">
        <v>43124</v>
      </c>
      <c r="J12" s="394">
        <v>43124</v>
      </c>
      <c r="K12" s="394"/>
      <c r="L12" s="395">
        <v>337</v>
      </c>
      <c r="M12" s="396">
        <v>56054333</v>
      </c>
      <c r="N12" s="396"/>
      <c r="O12" s="396"/>
      <c r="P12" s="395"/>
      <c r="Q12" s="395"/>
      <c r="R12" s="395"/>
      <c r="S12" s="395"/>
      <c r="T12" s="395"/>
      <c r="U12" s="395"/>
      <c r="V12" s="395"/>
      <c r="W12" s="395"/>
      <c r="X12" s="395"/>
      <c r="Y12" s="395"/>
      <c r="Z12" s="395"/>
      <c r="AA12" s="394" t="s">
        <v>173</v>
      </c>
      <c r="AB12" s="397">
        <v>1549</v>
      </c>
      <c r="AC12" s="395"/>
      <c r="AD12" s="394" t="s">
        <v>182</v>
      </c>
      <c r="AE12" s="398"/>
      <c r="AF12" s="398">
        <v>56054333</v>
      </c>
      <c r="AG12" s="394" t="s">
        <v>228</v>
      </c>
      <c r="AH12" s="391" t="s">
        <v>229</v>
      </c>
      <c r="AI12" s="352"/>
      <c r="AJ12" s="352"/>
    </row>
    <row r="13" spans="1:36" ht="12.75" hidden="1" customHeight="1">
      <c r="A13" s="381" t="s">
        <v>308</v>
      </c>
      <c r="B13" s="382" t="s">
        <v>138</v>
      </c>
      <c r="C13" s="383"/>
      <c r="D13" s="384"/>
      <c r="E13" s="385"/>
      <c r="F13" s="384"/>
      <c r="G13" s="386"/>
      <c r="H13" s="385"/>
      <c r="I13" s="384"/>
      <c r="J13" s="384"/>
      <c r="K13" s="384"/>
      <c r="L13" s="386"/>
      <c r="M13" s="387"/>
      <c r="N13" s="387"/>
      <c r="O13" s="387"/>
      <c r="P13" s="386"/>
      <c r="Q13" s="386"/>
      <c r="R13" s="386"/>
      <c r="S13" s="386"/>
      <c r="T13" s="386"/>
      <c r="U13" s="386"/>
      <c r="V13" s="386"/>
      <c r="W13" s="386"/>
      <c r="X13" s="386"/>
      <c r="Y13" s="386"/>
      <c r="Z13" s="386"/>
      <c r="AA13" s="385"/>
      <c r="AB13" s="388"/>
      <c r="AC13" s="386"/>
      <c r="AD13" s="383"/>
      <c r="AE13" s="389"/>
      <c r="AF13" s="387"/>
      <c r="AG13" s="384"/>
      <c r="AH13" s="390" t="s">
        <v>138</v>
      </c>
      <c r="AI13" s="352"/>
      <c r="AJ13" s="352"/>
    </row>
    <row r="14" spans="1:36" ht="12.75" hidden="1" customHeight="1">
      <c r="A14" s="391" t="s">
        <v>329</v>
      </c>
      <c r="B14" s="392" t="s">
        <v>1734</v>
      </c>
      <c r="C14" s="391" t="s">
        <v>1713</v>
      </c>
      <c r="D14" s="391" t="s">
        <v>331</v>
      </c>
      <c r="E14" s="393" t="s">
        <v>333</v>
      </c>
      <c r="F14" s="394" t="s">
        <v>217</v>
      </c>
      <c r="G14" s="395">
        <v>80762005</v>
      </c>
      <c r="H14" s="399" t="s">
        <v>338</v>
      </c>
      <c r="I14" s="394">
        <v>43105</v>
      </c>
      <c r="J14" s="394">
        <v>43105</v>
      </c>
      <c r="K14" s="394"/>
      <c r="L14" s="395">
        <v>356</v>
      </c>
      <c r="M14" s="396">
        <v>87879335</v>
      </c>
      <c r="N14" s="396"/>
      <c r="O14" s="396"/>
      <c r="P14" s="395"/>
      <c r="Q14" s="395"/>
      <c r="R14" s="395"/>
      <c r="S14" s="395"/>
      <c r="T14" s="395"/>
      <c r="U14" s="395"/>
      <c r="V14" s="395"/>
      <c r="W14" s="395"/>
      <c r="X14" s="395"/>
      <c r="Y14" s="395"/>
      <c r="Z14" s="395"/>
      <c r="AA14" s="394" t="s">
        <v>173</v>
      </c>
      <c r="AB14" s="397">
        <v>1549</v>
      </c>
      <c r="AC14" s="395"/>
      <c r="AD14" s="394" t="s">
        <v>182</v>
      </c>
      <c r="AE14" s="398"/>
      <c r="AF14" s="398">
        <v>87879335</v>
      </c>
      <c r="AG14" s="394" t="s">
        <v>228</v>
      </c>
      <c r="AH14" s="391" t="s">
        <v>229</v>
      </c>
      <c r="AI14" s="352"/>
      <c r="AJ14" s="352"/>
    </row>
    <row r="15" spans="1:36" ht="12.75" hidden="1" customHeight="1">
      <c r="A15" s="391" t="s">
        <v>364</v>
      </c>
      <c r="B15" s="392" t="s">
        <v>1734</v>
      </c>
      <c r="C15" s="391" t="s">
        <v>1713</v>
      </c>
      <c r="D15" s="391" t="s">
        <v>366</v>
      </c>
      <c r="E15" s="393" t="s">
        <v>368</v>
      </c>
      <c r="F15" s="394" t="s">
        <v>217</v>
      </c>
      <c r="G15" s="395">
        <v>19474634</v>
      </c>
      <c r="H15" s="400" t="s">
        <v>372</v>
      </c>
      <c r="I15" s="394">
        <v>43105</v>
      </c>
      <c r="J15" s="394">
        <v>43105</v>
      </c>
      <c r="K15" s="394"/>
      <c r="L15" s="395">
        <v>356</v>
      </c>
      <c r="M15" s="396">
        <v>26700000</v>
      </c>
      <c r="N15" s="396"/>
      <c r="O15" s="396"/>
      <c r="P15" s="395"/>
      <c r="Q15" s="395"/>
      <c r="R15" s="395"/>
      <c r="S15" s="395"/>
      <c r="T15" s="395"/>
      <c r="U15" s="395"/>
      <c r="V15" s="395"/>
      <c r="W15" s="395"/>
      <c r="X15" s="395"/>
      <c r="Y15" s="395"/>
      <c r="Z15" s="395"/>
      <c r="AA15" s="394" t="s">
        <v>173</v>
      </c>
      <c r="AB15" s="397">
        <v>1549</v>
      </c>
      <c r="AC15" s="395"/>
      <c r="AD15" s="394" t="s">
        <v>182</v>
      </c>
      <c r="AE15" s="398"/>
      <c r="AF15" s="398">
        <v>26700000</v>
      </c>
      <c r="AG15" s="394" t="s">
        <v>228</v>
      </c>
      <c r="AH15" s="391" t="s">
        <v>229</v>
      </c>
      <c r="AI15" s="352"/>
      <c r="AJ15" s="352"/>
    </row>
    <row r="16" spans="1:36" ht="12.75" hidden="1" customHeight="1">
      <c r="A16" s="391" t="s">
        <v>388</v>
      </c>
      <c r="B16" s="392" t="s">
        <v>1734</v>
      </c>
      <c r="C16" s="391" t="s">
        <v>1713</v>
      </c>
      <c r="D16" s="391" t="s">
        <v>390</v>
      </c>
      <c r="E16" s="393" t="s">
        <v>391</v>
      </c>
      <c r="F16" s="394" t="s">
        <v>217</v>
      </c>
      <c r="G16" s="395">
        <v>79392676</v>
      </c>
      <c r="H16" s="400" t="s">
        <v>394</v>
      </c>
      <c r="I16" s="394">
        <v>43105</v>
      </c>
      <c r="J16" s="394">
        <v>43105</v>
      </c>
      <c r="K16" s="394"/>
      <c r="L16" s="395">
        <v>356</v>
      </c>
      <c r="M16" s="396">
        <v>26700000</v>
      </c>
      <c r="N16" s="396"/>
      <c r="O16" s="396"/>
      <c r="P16" s="395"/>
      <c r="Q16" s="395"/>
      <c r="R16" s="395"/>
      <c r="S16" s="395"/>
      <c r="T16" s="395"/>
      <c r="U16" s="395"/>
      <c r="V16" s="395"/>
      <c r="W16" s="395"/>
      <c r="X16" s="395"/>
      <c r="Y16" s="395"/>
      <c r="Z16" s="395"/>
      <c r="AA16" s="394" t="s">
        <v>173</v>
      </c>
      <c r="AB16" s="397">
        <v>1549</v>
      </c>
      <c r="AC16" s="395"/>
      <c r="AD16" s="394" t="s">
        <v>182</v>
      </c>
      <c r="AE16" s="398"/>
      <c r="AF16" s="398">
        <v>26700000</v>
      </c>
      <c r="AG16" s="394" t="s">
        <v>228</v>
      </c>
      <c r="AH16" s="391" t="s">
        <v>229</v>
      </c>
      <c r="AI16" s="352"/>
      <c r="AJ16" s="352"/>
    </row>
    <row r="17" spans="1:36" ht="12.75" hidden="1" customHeight="1">
      <c r="A17" s="391" t="s">
        <v>405</v>
      </c>
      <c r="B17" s="392" t="s">
        <v>1734</v>
      </c>
      <c r="C17" s="391" t="s">
        <v>1713</v>
      </c>
      <c r="D17" s="391" t="s">
        <v>407</v>
      </c>
      <c r="E17" s="393" t="s">
        <v>408</v>
      </c>
      <c r="F17" s="394" t="s">
        <v>217</v>
      </c>
      <c r="G17" s="395">
        <v>19319323</v>
      </c>
      <c r="H17" s="400" t="s">
        <v>394</v>
      </c>
      <c r="I17" s="394">
        <v>43105</v>
      </c>
      <c r="J17" s="394">
        <v>43105</v>
      </c>
      <c r="K17" s="394"/>
      <c r="L17" s="395">
        <v>356</v>
      </c>
      <c r="M17" s="396">
        <v>26700000</v>
      </c>
      <c r="N17" s="396"/>
      <c r="O17" s="396"/>
      <c r="P17" s="395"/>
      <c r="Q17" s="395"/>
      <c r="R17" s="395"/>
      <c r="S17" s="395"/>
      <c r="T17" s="395"/>
      <c r="U17" s="395"/>
      <c r="V17" s="395"/>
      <c r="W17" s="395"/>
      <c r="X17" s="395"/>
      <c r="Y17" s="395"/>
      <c r="Z17" s="395"/>
      <c r="AA17" s="394" t="s">
        <v>173</v>
      </c>
      <c r="AB17" s="397">
        <v>1549</v>
      </c>
      <c r="AC17" s="395"/>
      <c r="AD17" s="394" t="s">
        <v>182</v>
      </c>
      <c r="AE17" s="398"/>
      <c r="AF17" s="398">
        <v>26700000</v>
      </c>
      <c r="AG17" s="394" t="s">
        <v>228</v>
      </c>
      <c r="AH17" s="391" t="s">
        <v>229</v>
      </c>
      <c r="AI17" s="352"/>
      <c r="AJ17" s="352"/>
    </row>
    <row r="18" spans="1:36" ht="12.75" hidden="1" customHeight="1">
      <c r="A18" s="391" t="s">
        <v>421</v>
      </c>
      <c r="B18" s="392" t="s">
        <v>1734</v>
      </c>
      <c r="C18" s="391" t="s">
        <v>1713</v>
      </c>
      <c r="D18" s="391" t="s">
        <v>422</v>
      </c>
      <c r="E18" s="393" t="s">
        <v>134</v>
      </c>
      <c r="F18" s="394" t="s">
        <v>217</v>
      </c>
      <c r="G18" s="395">
        <v>1026555099</v>
      </c>
      <c r="H18" s="400" t="s">
        <v>424</v>
      </c>
      <c r="I18" s="394">
        <v>43105</v>
      </c>
      <c r="J18" s="394">
        <v>43105</v>
      </c>
      <c r="K18" s="394"/>
      <c r="L18" s="395">
        <v>356</v>
      </c>
      <c r="M18" s="396">
        <v>58146667</v>
      </c>
      <c r="N18" s="396"/>
      <c r="O18" s="396"/>
      <c r="P18" s="395"/>
      <c r="Q18" s="395"/>
      <c r="R18" s="395"/>
      <c r="S18" s="395"/>
      <c r="T18" s="395"/>
      <c r="U18" s="395"/>
      <c r="V18" s="395"/>
      <c r="W18" s="395"/>
      <c r="X18" s="395"/>
      <c r="Y18" s="395"/>
      <c r="Z18" s="395"/>
      <c r="AA18" s="394" t="s">
        <v>173</v>
      </c>
      <c r="AB18" s="397">
        <v>1549</v>
      </c>
      <c r="AC18" s="395"/>
      <c r="AD18" s="394" t="s">
        <v>182</v>
      </c>
      <c r="AE18" s="398"/>
      <c r="AF18" s="398">
        <v>58146667</v>
      </c>
      <c r="AG18" s="394" t="s">
        <v>228</v>
      </c>
      <c r="AH18" s="391" t="s">
        <v>229</v>
      </c>
      <c r="AI18" s="352"/>
      <c r="AJ18" s="352"/>
    </row>
    <row r="19" spans="1:36" ht="12.75" hidden="1" customHeight="1">
      <c r="A19" s="391" t="s">
        <v>436</v>
      </c>
      <c r="B19" s="392" t="s">
        <v>1734</v>
      </c>
      <c r="C19" s="391" t="s">
        <v>1713</v>
      </c>
      <c r="D19" s="391" t="s">
        <v>438</v>
      </c>
      <c r="E19" s="393" t="s">
        <v>156</v>
      </c>
      <c r="F19" s="394" t="s">
        <v>217</v>
      </c>
      <c r="G19" s="395">
        <v>79380897</v>
      </c>
      <c r="H19" s="400" t="s">
        <v>444</v>
      </c>
      <c r="I19" s="394">
        <v>43109</v>
      </c>
      <c r="J19" s="394">
        <v>43110</v>
      </c>
      <c r="K19" s="394"/>
      <c r="L19" s="395">
        <v>352</v>
      </c>
      <c r="M19" s="396">
        <v>91260000</v>
      </c>
      <c r="N19" s="396"/>
      <c r="O19" s="396"/>
      <c r="P19" s="395"/>
      <c r="Q19" s="395"/>
      <c r="R19" s="395"/>
      <c r="S19" s="395"/>
      <c r="T19" s="395"/>
      <c r="U19" s="395"/>
      <c r="V19" s="395"/>
      <c r="W19" s="395"/>
      <c r="X19" s="395"/>
      <c r="Y19" s="395"/>
      <c r="Z19" s="395"/>
      <c r="AA19" s="394" t="s">
        <v>173</v>
      </c>
      <c r="AB19" s="397">
        <v>1549</v>
      </c>
      <c r="AC19" s="395"/>
      <c r="AD19" s="394" t="s">
        <v>182</v>
      </c>
      <c r="AE19" s="398"/>
      <c r="AF19" s="398">
        <v>91260000</v>
      </c>
      <c r="AG19" s="394" t="s">
        <v>228</v>
      </c>
      <c r="AH19" s="391" t="s">
        <v>229</v>
      </c>
      <c r="AI19" s="352"/>
      <c r="AJ19" s="352"/>
    </row>
    <row r="20" spans="1:36" ht="12.75" hidden="1" customHeight="1">
      <c r="A20" s="391" t="s">
        <v>463</v>
      </c>
      <c r="B20" s="392" t="s">
        <v>1734</v>
      </c>
      <c r="C20" s="391" t="s">
        <v>1713</v>
      </c>
      <c r="D20" s="391" t="s">
        <v>466</v>
      </c>
      <c r="E20" s="393" t="s">
        <v>32</v>
      </c>
      <c r="F20" s="394" t="s">
        <v>217</v>
      </c>
      <c r="G20" s="395">
        <v>52424617</v>
      </c>
      <c r="H20" s="400" t="s">
        <v>472</v>
      </c>
      <c r="I20" s="394">
        <v>43105</v>
      </c>
      <c r="J20" s="394">
        <v>43105</v>
      </c>
      <c r="K20" s="394"/>
      <c r="L20" s="395">
        <v>356</v>
      </c>
      <c r="M20" s="396">
        <v>45093333</v>
      </c>
      <c r="N20" s="396"/>
      <c r="O20" s="396"/>
      <c r="P20" s="395"/>
      <c r="Q20" s="395"/>
      <c r="R20" s="395"/>
      <c r="S20" s="395"/>
      <c r="T20" s="395"/>
      <c r="U20" s="395"/>
      <c r="V20" s="395"/>
      <c r="W20" s="395"/>
      <c r="X20" s="395"/>
      <c r="Y20" s="395"/>
      <c r="Z20" s="395"/>
      <c r="AA20" s="394" t="s">
        <v>173</v>
      </c>
      <c r="AB20" s="397">
        <v>1549</v>
      </c>
      <c r="AC20" s="395"/>
      <c r="AD20" s="394" t="s">
        <v>182</v>
      </c>
      <c r="AE20" s="398"/>
      <c r="AF20" s="398">
        <v>45093333</v>
      </c>
      <c r="AG20" s="394" t="s">
        <v>228</v>
      </c>
      <c r="AH20" s="391" t="s">
        <v>229</v>
      </c>
      <c r="AI20" s="352"/>
      <c r="AJ20" s="352"/>
    </row>
    <row r="21" spans="1:36" ht="12.75" hidden="1" customHeight="1">
      <c r="A21" s="391" t="s">
        <v>488</v>
      </c>
      <c r="B21" s="392" t="s">
        <v>1734</v>
      </c>
      <c r="C21" s="391" t="s">
        <v>1713</v>
      </c>
      <c r="D21" s="391" t="s">
        <v>490</v>
      </c>
      <c r="E21" s="393" t="s">
        <v>161</v>
      </c>
      <c r="F21" s="394" t="s">
        <v>217</v>
      </c>
      <c r="G21" s="395">
        <v>80167913</v>
      </c>
      <c r="H21" s="400" t="s">
        <v>492</v>
      </c>
      <c r="I21" s="394">
        <v>43109</v>
      </c>
      <c r="J21" s="394">
        <v>43109</v>
      </c>
      <c r="K21" s="394"/>
      <c r="L21" s="395">
        <v>356</v>
      </c>
      <c r="M21" s="396">
        <v>44586666</v>
      </c>
      <c r="N21" s="396"/>
      <c r="O21" s="396"/>
      <c r="P21" s="395"/>
      <c r="Q21" s="395"/>
      <c r="R21" s="395"/>
      <c r="S21" s="395"/>
      <c r="T21" s="395"/>
      <c r="U21" s="395"/>
      <c r="V21" s="395"/>
      <c r="W21" s="395"/>
      <c r="X21" s="395"/>
      <c r="Y21" s="395"/>
      <c r="Z21" s="395"/>
      <c r="AA21" s="394" t="s">
        <v>173</v>
      </c>
      <c r="AB21" s="397">
        <v>1549</v>
      </c>
      <c r="AC21" s="395"/>
      <c r="AD21" s="394" t="s">
        <v>182</v>
      </c>
      <c r="AE21" s="398"/>
      <c r="AF21" s="398">
        <v>44586666</v>
      </c>
      <c r="AG21" s="394" t="s">
        <v>228</v>
      </c>
      <c r="AH21" s="391" t="s">
        <v>229</v>
      </c>
      <c r="AI21" s="352"/>
      <c r="AJ21" s="352"/>
    </row>
    <row r="22" spans="1:36" ht="12.75" hidden="1" customHeight="1">
      <c r="A22" s="391" t="s">
        <v>523</v>
      </c>
      <c r="B22" s="392" t="s">
        <v>1734</v>
      </c>
      <c r="C22" s="391" t="s">
        <v>1713</v>
      </c>
      <c r="D22" s="391" t="s">
        <v>525</v>
      </c>
      <c r="E22" s="393" t="s">
        <v>89</v>
      </c>
      <c r="F22" s="394" t="s">
        <v>217</v>
      </c>
      <c r="G22" s="395">
        <v>52060589</v>
      </c>
      <c r="H22" s="400" t="s">
        <v>530</v>
      </c>
      <c r="I22" s="394">
        <v>43105</v>
      </c>
      <c r="J22" s="394">
        <v>43105</v>
      </c>
      <c r="K22" s="394"/>
      <c r="L22" s="395">
        <v>356</v>
      </c>
      <c r="M22" s="396">
        <v>58146667</v>
      </c>
      <c r="N22" s="396"/>
      <c r="O22" s="396"/>
      <c r="P22" s="395"/>
      <c r="Q22" s="395"/>
      <c r="R22" s="395"/>
      <c r="S22" s="395"/>
      <c r="T22" s="395"/>
      <c r="U22" s="395"/>
      <c r="V22" s="395"/>
      <c r="W22" s="395"/>
      <c r="X22" s="395"/>
      <c r="Y22" s="395"/>
      <c r="Z22" s="395"/>
      <c r="AA22" s="394" t="s">
        <v>173</v>
      </c>
      <c r="AB22" s="397">
        <v>1549</v>
      </c>
      <c r="AC22" s="395"/>
      <c r="AD22" s="394" t="s">
        <v>182</v>
      </c>
      <c r="AE22" s="398"/>
      <c r="AF22" s="398">
        <v>58146667</v>
      </c>
      <c r="AG22" s="394" t="s">
        <v>228</v>
      </c>
      <c r="AH22" s="391" t="s">
        <v>229</v>
      </c>
      <c r="AI22" s="352"/>
      <c r="AJ22" s="352"/>
    </row>
    <row r="23" spans="1:36" ht="12.75" hidden="1" customHeight="1">
      <c r="A23" s="391" t="s">
        <v>546</v>
      </c>
      <c r="B23" s="392" t="s">
        <v>1734</v>
      </c>
      <c r="C23" s="391" t="s">
        <v>1713</v>
      </c>
      <c r="D23" s="391" t="s">
        <v>548</v>
      </c>
      <c r="E23" s="393" t="s">
        <v>549</v>
      </c>
      <c r="F23" s="394" t="s">
        <v>217</v>
      </c>
      <c r="G23" s="395">
        <v>79634967</v>
      </c>
      <c r="H23" s="400" t="s">
        <v>552</v>
      </c>
      <c r="I23" s="394">
        <v>43109</v>
      </c>
      <c r="J23" s="394">
        <v>43109</v>
      </c>
      <c r="K23" s="394"/>
      <c r="L23" s="395">
        <v>352</v>
      </c>
      <c r="M23" s="396">
        <v>61013333</v>
      </c>
      <c r="N23" s="396"/>
      <c r="O23" s="396"/>
      <c r="P23" s="395"/>
      <c r="Q23" s="395"/>
      <c r="R23" s="395"/>
      <c r="S23" s="395"/>
      <c r="T23" s="395"/>
      <c r="U23" s="395"/>
      <c r="V23" s="395"/>
      <c r="W23" s="395"/>
      <c r="X23" s="395"/>
      <c r="Y23" s="395"/>
      <c r="Z23" s="395"/>
      <c r="AA23" s="394" t="s">
        <v>3560</v>
      </c>
      <c r="AB23" s="397">
        <v>1540</v>
      </c>
      <c r="AC23" s="395"/>
      <c r="AD23" s="394" t="s">
        <v>2538</v>
      </c>
      <c r="AE23" s="398"/>
      <c r="AF23" s="398">
        <v>61013333</v>
      </c>
      <c r="AG23" s="394" t="s">
        <v>228</v>
      </c>
      <c r="AH23" s="391" t="s">
        <v>229</v>
      </c>
      <c r="AI23" s="352"/>
      <c r="AJ23" s="352"/>
    </row>
    <row r="24" spans="1:36" ht="12.75" hidden="1" customHeight="1">
      <c r="A24" s="391" t="s">
        <v>577</v>
      </c>
      <c r="B24" s="392" t="s">
        <v>1734</v>
      </c>
      <c r="C24" s="391" t="s">
        <v>1713</v>
      </c>
      <c r="D24" s="391" t="s">
        <v>580</v>
      </c>
      <c r="E24" s="393" t="s">
        <v>583</v>
      </c>
      <c r="F24" s="394" t="s">
        <v>217</v>
      </c>
      <c r="G24" s="395">
        <v>79489811</v>
      </c>
      <c r="H24" s="400" t="s">
        <v>587</v>
      </c>
      <c r="I24" s="394">
        <v>43109</v>
      </c>
      <c r="J24" s="394">
        <v>43109</v>
      </c>
      <c r="K24" s="394"/>
      <c r="L24" s="395">
        <v>352</v>
      </c>
      <c r="M24" s="396">
        <v>57493333</v>
      </c>
      <c r="N24" s="396"/>
      <c r="O24" s="396"/>
      <c r="P24" s="395"/>
      <c r="Q24" s="395"/>
      <c r="R24" s="395"/>
      <c r="S24" s="395"/>
      <c r="T24" s="395"/>
      <c r="U24" s="395"/>
      <c r="V24" s="395"/>
      <c r="W24" s="395"/>
      <c r="X24" s="395"/>
      <c r="Y24" s="395"/>
      <c r="Z24" s="395"/>
      <c r="AA24" s="394" t="s">
        <v>173</v>
      </c>
      <c r="AB24" s="397">
        <v>1549</v>
      </c>
      <c r="AC24" s="395"/>
      <c r="AD24" s="394" t="s">
        <v>182</v>
      </c>
      <c r="AE24" s="398"/>
      <c r="AF24" s="398">
        <v>57493333</v>
      </c>
      <c r="AG24" s="394" t="s">
        <v>228</v>
      </c>
      <c r="AH24" s="391" t="s">
        <v>229</v>
      </c>
      <c r="AI24" s="352"/>
      <c r="AJ24" s="352"/>
    </row>
    <row r="25" spans="1:36" ht="12.75" hidden="1" customHeight="1">
      <c r="A25" s="391" t="s">
        <v>604</v>
      </c>
      <c r="B25" s="392" t="s">
        <v>1734</v>
      </c>
      <c r="C25" s="391" t="s">
        <v>1713</v>
      </c>
      <c r="D25" s="391" t="s">
        <v>607</v>
      </c>
      <c r="E25" s="393" t="s">
        <v>608</v>
      </c>
      <c r="F25" s="394" t="s">
        <v>217</v>
      </c>
      <c r="G25" s="395">
        <v>1032439201</v>
      </c>
      <c r="H25" s="400" t="s">
        <v>610</v>
      </c>
      <c r="I25" s="394">
        <v>43109</v>
      </c>
      <c r="J25" s="394">
        <v>43109</v>
      </c>
      <c r="K25" s="394"/>
      <c r="L25" s="395">
        <v>352</v>
      </c>
      <c r="M25" s="396">
        <v>56320000</v>
      </c>
      <c r="N25" s="396"/>
      <c r="O25" s="396"/>
      <c r="P25" s="395"/>
      <c r="Q25" s="395"/>
      <c r="R25" s="395"/>
      <c r="S25" s="395"/>
      <c r="T25" s="395"/>
      <c r="U25" s="395"/>
      <c r="V25" s="395"/>
      <c r="W25" s="395"/>
      <c r="X25" s="395"/>
      <c r="Y25" s="395"/>
      <c r="Z25" s="395"/>
      <c r="AA25" s="394" t="s">
        <v>173</v>
      </c>
      <c r="AB25" s="397">
        <v>1549</v>
      </c>
      <c r="AC25" s="395"/>
      <c r="AD25" s="394" t="s">
        <v>182</v>
      </c>
      <c r="AE25" s="398"/>
      <c r="AF25" s="398">
        <v>56320000</v>
      </c>
      <c r="AG25" s="394" t="s">
        <v>228</v>
      </c>
      <c r="AH25" s="391" t="s">
        <v>229</v>
      </c>
      <c r="AI25" s="352"/>
      <c r="AJ25" s="352"/>
    </row>
    <row r="26" spans="1:36" ht="12.75" hidden="1" customHeight="1">
      <c r="A26" s="391" t="s">
        <v>632</v>
      </c>
      <c r="B26" s="392" t="s">
        <v>1734</v>
      </c>
      <c r="C26" s="391" t="s">
        <v>1713</v>
      </c>
      <c r="D26" s="391" t="s">
        <v>634</v>
      </c>
      <c r="E26" s="393" t="s">
        <v>209</v>
      </c>
      <c r="F26" s="394" t="s">
        <v>217</v>
      </c>
      <c r="G26" s="395">
        <v>79694258</v>
      </c>
      <c r="H26" s="400" t="s">
        <v>610</v>
      </c>
      <c r="I26" s="394">
        <v>43109</v>
      </c>
      <c r="J26" s="394">
        <v>43109</v>
      </c>
      <c r="K26" s="394"/>
      <c r="L26" s="395">
        <v>352</v>
      </c>
      <c r="M26" s="396">
        <v>56320000</v>
      </c>
      <c r="N26" s="396"/>
      <c r="O26" s="396"/>
      <c r="P26" s="395"/>
      <c r="Q26" s="395"/>
      <c r="R26" s="395"/>
      <c r="S26" s="395"/>
      <c r="T26" s="395"/>
      <c r="U26" s="395"/>
      <c r="V26" s="395"/>
      <c r="W26" s="395"/>
      <c r="X26" s="395"/>
      <c r="Y26" s="395"/>
      <c r="Z26" s="395"/>
      <c r="AA26" s="394" t="s">
        <v>173</v>
      </c>
      <c r="AB26" s="397">
        <v>1549</v>
      </c>
      <c r="AC26" s="395"/>
      <c r="AD26" s="394" t="s">
        <v>182</v>
      </c>
      <c r="AE26" s="398"/>
      <c r="AF26" s="398">
        <v>56320000</v>
      </c>
      <c r="AG26" s="394" t="s">
        <v>228</v>
      </c>
      <c r="AH26" s="391" t="s">
        <v>229</v>
      </c>
      <c r="AI26" s="352"/>
      <c r="AJ26" s="352"/>
    </row>
    <row r="27" spans="1:36" ht="12.75" hidden="1" customHeight="1">
      <c r="A27" s="391" t="s">
        <v>647</v>
      </c>
      <c r="B27" s="392" t="s">
        <v>1734</v>
      </c>
      <c r="C27" s="391" t="s">
        <v>1713</v>
      </c>
      <c r="D27" s="391" t="s">
        <v>649</v>
      </c>
      <c r="E27" s="393" t="s">
        <v>111</v>
      </c>
      <c r="F27" s="394" t="s">
        <v>217</v>
      </c>
      <c r="G27" s="395">
        <v>1023888785</v>
      </c>
      <c r="H27" s="400" t="s">
        <v>653</v>
      </c>
      <c r="I27" s="394">
        <v>43109</v>
      </c>
      <c r="J27" s="394">
        <v>43109</v>
      </c>
      <c r="K27" s="394"/>
      <c r="L27" s="395">
        <v>352</v>
      </c>
      <c r="M27" s="396">
        <v>57493333</v>
      </c>
      <c r="N27" s="396"/>
      <c r="O27" s="396"/>
      <c r="P27" s="395"/>
      <c r="Q27" s="395"/>
      <c r="R27" s="395"/>
      <c r="S27" s="395"/>
      <c r="T27" s="395"/>
      <c r="U27" s="395"/>
      <c r="V27" s="395"/>
      <c r="W27" s="395"/>
      <c r="X27" s="395"/>
      <c r="Y27" s="395"/>
      <c r="Z27" s="395"/>
      <c r="AA27" s="394" t="s">
        <v>173</v>
      </c>
      <c r="AB27" s="397">
        <v>1549</v>
      </c>
      <c r="AC27" s="395"/>
      <c r="AD27" s="394" t="s">
        <v>182</v>
      </c>
      <c r="AE27" s="398"/>
      <c r="AF27" s="398">
        <v>57493333</v>
      </c>
      <c r="AG27" s="394" t="s">
        <v>228</v>
      </c>
      <c r="AH27" s="391" t="s">
        <v>229</v>
      </c>
      <c r="AI27" s="352"/>
      <c r="AJ27" s="352"/>
    </row>
    <row r="28" spans="1:36" ht="12.75" hidden="1" customHeight="1">
      <c r="A28" s="391" t="s">
        <v>679</v>
      </c>
      <c r="B28" s="392" t="s">
        <v>1734</v>
      </c>
      <c r="C28" s="391" t="s">
        <v>1713</v>
      </c>
      <c r="D28" s="391" t="s">
        <v>682</v>
      </c>
      <c r="E28" s="393" t="s">
        <v>683</v>
      </c>
      <c r="F28" s="394" t="s">
        <v>217</v>
      </c>
      <c r="G28" s="395">
        <v>1073676940</v>
      </c>
      <c r="H28" s="400" t="s">
        <v>686</v>
      </c>
      <c r="I28" s="394">
        <v>43109</v>
      </c>
      <c r="J28" s="394">
        <v>43109</v>
      </c>
      <c r="K28" s="394"/>
      <c r="L28" s="395">
        <v>352</v>
      </c>
      <c r="M28" s="396">
        <v>32853333</v>
      </c>
      <c r="N28" s="396"/>
      <c r="O28" s="396"/>
      <c r="P28" s="395"/>
      <c r="Q28" s="395"/>
      <c r="R28" s="395"/>
      <c r="S28" s="395"/>
      <c r="T28" s="395"/>
      <c r="U28" s="395"/>
      <c r="V28" s="395"/>
      <c r="W28" s="395"/>
      <c r="X28" s="395"/>
      <c r="Y28" s="395"/>
      <c r="Z28" s="395"/>
      <c r="AA28" s="394" t="s">
        <v>173</v>
      </c>
      <c r="AB28" s="397">
        <v>1549</v>
      </c>
      <c r="AC28" s="395"/>
      <c r="AD28" s="394" t="s">
        <v>182</v>
      </c>
      <c r="AE28" s="398"/>
      <c r="AF28" s="398">
        <v>32853333</v>
      </c>
      <c r="AG28" s="394" t="s">
        <v>228</v>
      </c>
      <c r="AH28" s="391" t="s">
        <v>229</v>
      </c>
      <c r="AI28" s="352"/>
      <c r="AJ28" s="352"/>
    </row>
    <row r="29" spans="1:36" ht="12.75" hidden="1" customHeight="1">
      <c r="A29" s="391" t="s">
        <v>701</v>
      </c>
      <c r="B29" s="392" t="s">
        <v>1734</v>
      </c>
      <c r="C29" s="391" t="s">
        <v>1713</v>
      </c>
      <c r="D29" s="391" t="s">
        <v>702</v>
      </c>
      <c r="E29" s="393" t="s">
        <v>705</v>
      </c>
      <c r="F29" s="394" t="s">
        <v>217</v>
      </c>
      <c r="G29" s="395">
        <v>79893200</v>
      </c>
      <c r="H29" s="400" t="s">
        <v>610</v>
      </c>
      <c r="I29" s="394">
        <v>43110</v>
      </c>
      <c r="J29" s="394">
        <v>43110</v>
      </c>
      <c r="K29" s="394"/>
      <c r="L29" s="395">
        <v>351</v>
      </c>
      <c r="M29" s="396">
        <v>56160000</v>
      </c>
      <c r="N29" s="396"/>
      <c r="O29" s="396"/>
      <c r="P29" s="395"/>
      <c r="Q29" s="395"/>
      <c r="R29" s="395"/>
      <c r="S29" s="395"/>
      <c r="T29" s="395"/>
      <c r="U29" s="395"/>
      <c r="V29" s="395"/>
      <c r="W29" s="395"/>
      <c r="X29" s="395"/>
      <c r="Y29" s="395"/>
      <c r="Z29" s="395"/>
      <c r="AA29" s="394" t="s">
        <v>173</v>
      </c>
      <c r="AB29" s="397">
        <v>1549</v>
      </c>
      <c r="AC29" s="395"/>
      <c r="AD29" s="394" t="s">
        <v>182</v>
      </c>
      <c r="AE29" s="398"/>
      <c r="AF29" s="398">
        <v>56160000</v>
      </c>
      <c r="AG29" s="394" t="s">
        <v>228</v>
      </c>
      <c r="AH29" s="391" t="s">
        <v>229</v>
      </c>
      <c r="AI29" s="352"/>
      <c r="AJ29" s="352"/>
    </row>
    <row r="30" spans="1:36" ht="12.75" hidden="1" customHeight="1">
      <c r="A30" s="391" t="s">
        <v>721</v>
      </c>
      <c r="B30" s="392" t="s">
        <v>1734</v>
      </c>
      <c r="C30" s="391" t="s">
        <v>1713</v>
      </c>
      <c r="D30" s="391" t="s">
        <v>722</v>
      </c>
      <c r="E30" s="393" t="s">
        <v>723</v>
      </c>
      <c r="F30" s="394" t="s">
        <v>217</v>
      </c>
      <c r="G30" s="395">
        <v>52214091</v>
      </c>
      <c r="H30" s="400" t="s">
        <v>729</v>
      </c>
      <c r="I30" s="394">
        <v>43111</v>
      </c>
      <c r="J30" s="394">
        <v>43111</v>
      </c>
      <c r="K30" s="394"/>
      <c r="L30" s="395">
        <v>350</v>
      </c>
      <c r="M30" s="396">
        <v>56000000</v>
      </c>
      <c r="N30" s="396"/>
      <c r="O30" s="396"/>
      <c r="P30" s="395"/>
      <c r="Q30" s="395"/>
      <c r="R30" s="395"/>
      <c r="S30" s="395"/>
      <c r="T30" s="395"/>
      <c r="U30" s="395"/>
      <c r="V30" s="395"/>
      <c r="W30" s="395"/>
      <c r="X30" s="395"/>
      <c r="Y30" s="395"/>
      <c r="Z30" s="395"/>
      <c r="AA30" s="394" t="s">
        <v>600</v>
      </c>
      <c r="AB30" s="397">
        <v>1536</v>
      </c>
      <c r="AC30" s="395"/>
      <c r="AD30" s="394" t="s">
        <v>602</v>
      </c>
      <c r="AE30" s="398"/>
      <c r="AF30" s="398">
        <v>56000000</v>
      </c>
      <c r="AG30" s="394" t="s">
        <v>228</v>
      </c>
      <c r="AH30" s="391" t="s">
        <v>229</v>
      </c>
      <c r="AI30" s="352"/>
      <c r="AJ30" s="352"/>
    </row>
    <row r="31" spans="1:36" ht="12.75" hidden="1" customHeight="1">
      <c r="A31" s="391" t="s">
        <v>741</v>
      </c>
      <c r="B31" s="392" t="s">
        <v>1734</v>
      </c>
      <c r="C31" s="391" t="s">
        <v>1713</v>
      </c>
      <c r="D31" s="391" t="s">
        <v>742</v>
      </c>
      <c r="E31" s="393" t="s">
        <v>744</v>
      </c>
      <c r="F31" s="394" t="s">
        <v>217</v>
      </c>
      <c r="G31" s="395">
        <v>1026277883</v>
      </c>
      <c r="H31" s="393" t="s">
        <v>748</v>
      </c>
      <c r="I31" s="394">
        <v>43111</v>
      </c>
      <c r="J31" s="394">
        <v>43111</v>
      </c>
      <c r="K31" s="394"/>
      <c r="L31" s="395">
        <v>350</v>
      </c>
      <c r="M31" s="396">
        <v>35000000</v>
      </c>
      <c r="N31" s="396"/>
      <c r="O31" s="396"/>
      <c r="P31" s="395"/>
      <c r="Q31" s="395"/>
      <c r="R31" s="395"/>
      <c r="S31" s="395"/>
      <c r="T31" s="395"/>
      <c r="U31" s="395"/>
      <c r="V31" s="395"/>
      <c r="W31" s="395"/>
      <c r="X31" s="395"/>
      <c r="Y31" s="395"/>
      <c r="Z31" s="395"/>
      <c r="AA31" s="394" t="s">
        <v>600</v>
      </c>
      <c r="AB31" s="397">
        <v>1536</v>
      </c>
      <c r="AC31" s="395"/>
      <c r="AD31" s="394" t="s">
        <v>602</v>
      </c>
      <c r="AE31" s="398"/>
      <c r="AF31" s="398">
        <v>35000000</v>
      </c>
      <c r="AG31" s="394" t="s">
        <v>228</v>
      </c>
      <c r="AH31" s="391" t="s">
        <v>229</v>
      </c>
      <c r="AI31" s="352"/>
      <c r="AJ31" s="352"/>
    </row>
    <row r="32" spans="1:36" ht="12.75" hidden="1" customHeight="1">
      <c r="A32" s="391" t="s">
        <v>760</v>
      </c>
      <c r="B32" s="392" t="s">
        <v>1734</v>
      </c>
      <c r="C32" s="391" t="s">
        <v>1713</v>
      </c>
      <c r="D32" s="391" t="s">
        <v>762</v>
      </c>
      <c r="E32" s="393" t="s">
        <v>3561</v>
      </c>
      <c r="F32" s="394" t="s">
        <v>217</v>
      </c>
      <c r="G32" s="395">
        <v>79355789</v>
      </c>
      <c r="H32" s="393" t="s">
        <v>768</v>
      </c>
      <c r="I32" s="394">
        <v>43111</v>
      </c>
      <c r="J32" s="394">
        <v>43111</v>
      </c>
      <c r="K32" s="394"/>
      <c r="L32" s="395">
        <v>350</v>
      </c>
      <c r="M32" s="396">
        <v>26325000</v>
      </c>
      <c r="N32" s="396"/>
      <c r="O32" s="396"/>
      <c r="P32" s="395"/>
      <c r="Q32" s="395"/>
      <c r="R32" s="395"/>
      <c r="S32" s="395"/>
      <c r="T32" s="395"/>
      <c r="U32" s="395"/>
      <c r="V32" s="395"/>
      <c r="W32" s="395"/>
      <c r="X32" s="395"/>
      <c r="Y32" s="395"/>
      <c r="Z32" s="395"/>
      <c r="AA32" s="394" t="s">
        <v>173</v>
      </c>
      <c r="AB32" s="397">
        <v>1549</v>
      </c>
      <c r="AC32" s="395"/>
      <c r="AD32" s="394" t="s">
        <v>182</v>
      </c>
      <c r="AE32" s="398"/>
      <c r="AF32" s="398">
        <v>26325000</v>
      </c>
      <c r="AG32" s="394" t="s">
        <v>228</v>
      </c>
      <c r="AH32" s="391" t="s">
        <v>229</v>
      </c>
      <c r="AI32" s="352"/>
      <c r="AJ32" s="352"/>
    </row>
    <row r="33" spans="1:36" ht="12.75" hidden="1" customHeight="1">
      <c r="A33" s="391" t="s">
        <v>781</v>
      </c>
      <c r="B33" s="392" t="s">
        <v>1734</v>
      </c>
      <c r="C33" s="391" t="s">
        <v>1713</v>
      </c>
      <c r="D33" s="391" t="s">
        <v>783</v>
      </c>
      <c r="E33" s="393" t="s">
        <v>204</v>
      </c>
      <c r="F33" s="394" t="s">
        <v>217</v>
      </c>
      <c r="G33" s="395">
        <v>1013611272</v>
      </c>
      <c r="H33" s="393" t="s">
        <v>789</v>
      </c>
      <c r="I33" s="394">
        <v>43111</v>
      </c>
      <c r="J33" s="394">
        <v>43111</v>
      </c>
      <c r="K33" s="394"/>
      <c r="L33" s="395">
        <v>350</v>
      </c>
      <c r="M33" s="396">
        <v>56000000</v>
      </c>
      <c r="N33" s="396"/>
      <c r="O33" s="396"/>
      <c r="P33" s="395"/>
      <c r="Q33" s="395"/>
      <c r="R33" s="395"/>
      <c r="S33" s="395"/>
      <c r="T33" s="395"/>
      <c r="U33" s="395"/>
      <c r="V33" s="395"/>
      <c r="W33" s="395"/>
      <c r="X33" s="395"/>
      <c r="Y33" s="395"/>
      <c r="Z33" s="395"/>
      <c r="AA33" s="394" t="s">
        <v>600</v>
      </c>
      <c r="AB33" s="397">
        <v>1536</v>
      </c>
      <c r="AC33" s="395"/>
      <c r="AD33" s="394" t="s">
        <v>602</v>
      </c>
      <c r="AE33" s="398"/>
      <c r="AF33" s="398">
        <v>56000000</v>
      </c>
      <c r="AG33" s="394" t="s">
        <v>228</v>
      </c>
      <c r="AH33" s="391" t="s">
        <v>229</v>
      </c>
      <c r="AI33" s="352"/>
      <c r="AJ33" s="352"/>
    </row>
    <row r="34" spans="1:36" ht="12.75" customHeight="1">
      <c r="A34" s="391" t="s">
        <v>808</v>
      </c>
      <c r="B34" s="392" t="s">
        <v>1734</v>
      </c>
      <c r="C34" s="391" t="s">
        <v>1713</v>
      </c>
      <c r="D34" s="391" t="s">
        <v>810</v>
      </c>
      <c r="E34" s="393" t="s">
        <v>74</v>
      </c>
      <c r="F34" s="394" t="s">
        <v>217</v>
      </c>
      <c r="G34" s="395">
        <v>53077157</v>
      </c>
      <c r="H34" s="393" t="s">
        <v>816</v>
      </c>
      <c r="I34" s="394">
        <v>43111</v>
      </c>
      <c r="J34" s="394">
        <v>43111</v>
      </c>
      <c r="K34" s="394">
        <v>43465</v>
      </c>
      <c r="L34" s="395">
        <v>350</v>
      </c>
      <c r="M34" s="396">
        <v>57166667</v>
      </c>
      <c r="N34" s="401">
        <f>+(M34/L34)*30</f>
        <v>4900000.0285714287</v>
      </c>
      <c r="O34" s="395">
        <v>20</v>
      </c>
      <c r="P34" s="401">
        <f>+((M34/L34)*30)*40%</f>
        <v>1960000.0114285715</v>
      </c>
      <c r="Q34" s="401">
        <f>+$P34*12.5%</f>
        <v>245000.00142857144</v>
      </c>
      <c r="R34" s="401">
        <f>+$P34*16%</f>
        <v>313600.00182857143</v>
      </c>
      <c r="S34" s="401">
        <f>+$P34*0.522%</f>
        <v>10231.200059657143</v>
      </c>
      <c r="T34" s="401">
        <f>+(M34/L34)*O34</f>
        <v>3266666.6857142858</v>
      </c>
      <c r="U34" s="402">
        <f>+(T34/M34)</f>
        <v>5.7142857142857148E-2</v>
      </c>
      <c r="V34" s="402">
        <f>+(W34/L34)</f>
        <v>5.7142857142857141E-2</v>
      </c>
      <c r="W34" s="403">
        <f>+O34</f>
        <v>20</v>
      </c>
      <c r="X34" s="403">
        <f>+L34-W34</f>
        <v>330</v>
      </c>
      <c r="Y34" s="401">
        <f>+M34-T34</f>
        <v>53900000.31428571</v>
      </c>
      <c r="Z34" s="396"/>
      <c r="AA34" s="394" t="s">
        <v>173</v>
      </c>
      <c r="AB34" s="397">
        <v>1549</v>
      </c>
      <c r="AC34" s="395"/>
      <c r="AD34" s="394" t="s">
        <v>182</v>
      </c>
      <c r="AE34" s="398"/>
      <c r="AF34" s="398">
        <v>57166667</v>
      </c>
      <c r="AG34" s="394" t="s">
        <v>228</v>
      </c>
      <c r="AH34" s="391" t="s">
        <v>229</v>
      </c>
      <c r="AI34" s="352"/>
      <c r="AJ34" s="352"/>
    </row>
    <row r="35" spans="1:36" ht="12.75" hidden="1" customHeight="1">
      <c r="A35" s="391" t="s">
        <v>831</v>
      </c>
      <c r="B35" s="392" t="s">
        <v>1734</v>
      </c>
      <c r="C35" s="391" t="s">
        <v>1713</v>
      </c>
      <c r="D35" s="391" t="s">
        <v>833</v>
      </c>
      <c r="E35" s="393" t="s">
        <v>834</v>
      </c>
      <c r="F35" s="394" t="s">
        <v>217</v>
      </c>
      <c r="G35" s="395">
        <v>19314348</v>
      </c>
      <c r="H35" s="393" t="s">
        <v>836</v>
      </c>
      <c r="I35" s="394">
        <v>43118</v>
      </c>
      <c r="J35" s="394">
        <v>43118</v>
      </c>
      <c r="K35" s="394"/>
      <c r="L35" s="395">
        <v>343</v>
      </c>
      <c r="M35" s="396">
        <v>54880000</v>
      </c>
      <c r="N35" s="396"/>
      <c r="O35" s="396"/>
      <c r="P35" s="395"/>
      <c r="Q35" s="395"/>
      <c r="R35" s="395"/>
      <c r="S35" s="395"/>
      <c r="T35" s="395"/>
      <c r="U35" s="395"/>
      <c r="V35" s="395"/>
      <c r="W35" s="395"/>
      <c r="X35" s="395"/>
      <c r="Y35" s="395"/>
      <c r="Z35" s="395"/>
      <c r="AA35" s="394" t="s">
        <v>173</v>
      </c>
      <c r="AB35" s="397">
        <v>1549</v>
      </c>
      <c r="AC35" s="395"/>
      <c r="AD35" s="394" t="s">
        <v>182</v>
      </c>
      <c r="AE35" s="398"/>
      <c r="AF35" s="398">
        <v>54880000</v>
      </c>
      <c r="AG35" s="394" t="s">
        <v>228</v>
      </c>
      <c r="AH35" s="391" t="s">
        <v>229</v>
      </c>
      <c r="AI35" s="352"/>
      <c r="AJ35" s="352"/>
    </row>
    <row r="36" spans="1:36" ht="39.75" hidden="1" customHeight="1">
      <c r="A36" s="391" t="s">
        <v>846</v>
      </c>
      <c r="B36" s="392" t="s">
        <v>1734</v>
      </c>
      <c r="C36" s="391" t="s">
        <v>1713</v>
      </c>
      <c r="D36" s="391" t="s">
        <v>848</v>
      </c>
      <c r="E36" s="393" t="s">
        <v>849</v>
      </c>
      <c r="F36" s="394" t="s">
        <v>217</v>
      </c>
      <c r="G36" s="395">
        <v>79885492</v>
      </c>
      <c r="H36" s="393" t="s">
        <v>851</v>
      </c>
      <c r="I36" s="394">
        <v>43111</v>
      </c>
      <c r="J36" s="394">
        <v>43111</v>
      </c>
      <c r="K36" s="394"/>
      <c r="L36" s="395">
        <v>350</v>
      </c>
      <c r="M36" s="396">
        <v>55082871</v>
      </c>
      <c r="N36" s="396"/>
      <c r="O36" s="396"/>
      <c r="P36" s="395"/>
      <c r="Q36" s="395"/>
      <c r="R36" s="395"/>
      <c r="S36" s="395"/>
      <c r="T36" s="395"/>
      <c r="U36" s="395"/>
      <c r="V36" s="395"/>
      <c r="W36" s="395"/>
      <c r="X36" s="395"/>
      <c r="Y36" s="395"/>
      <c r="Z36" s="395"/>
      <c r="AA36" s="394" t="s">
        <v>173</v>
      </c>
      <c r="AB36" s="397">
        <v>1549</v>
      </c>
      <c r="AC36" s="395"/>
      <c r="AD36" s="394" t="s">
        <v>182</v>
      </c>
      <c r="AE36" s="398"/>
      <c r="AF36" s="398">
        <v>55082871</v>
      </c>
      <c r="AG36" s="394" t="s">
        <v>228</v>
      </c>
      <c r="AH36" s="391" t="s">
        <v>229</v>
      </c>
      <c r="AI36" s="352"/>
      <c r="AJ36" s="352"/>
    </row>
    <row r="37" spans="1:36" ht="12.75" hidden="1" customHeight="1">
      <c r="A37" s="391" t="s">
        <v>857</v>
      </c>
      <c r="B37" s="392" t="s">
        <v>1734</v>
      </c>
      <c r="C37" s="391" t="s">
        <v>1713</v>
      </c>
      <c r="D37" s="391" t="s">
        <v>858</v>
      </c>
      <c r="E37" s="393" t="s">
        <v>859</v>
      </c>
      <c r="F37" s="394" t="s">
        <v>217</v>
      </c>
      <c r="G37" s="395">
        <v>1033762488</v>
      </c>
      <c r="H37" s="393" t="s">
        <v>860</v>
      </c>
      <c r="I37" s="394">
        <v>43111</v>
      </c>
      <c r="J37" s="394">
        <v>43111</v>
      </c>
      <c r="K37" s="394"/>
      <c r="L37" s="395">
        <v>350</v>
      </c>
      <c r="M37" s="396">
        <v>35000000</v>
      </c>
      <c r="N37" s="396"/>
      <c r="O37" s="396"/>
      <c r="P37" s="395"/>
      <c r="Q37" s="395"/>
      <c r="R37" s="395"/>
      <c r="S37" s="395"/>
      <c r="T37" s="395"/>
      <c r="U37" s="395"/>
      <c r="V37" s="395"/>
      <c r="W37" s="395"/>
      <c r="X37" s="395"/>
      <c r="Y37" s="395"/>
      <c r="Z37" s="395"/>
      <c r="AA37" s="394" t="s">
        <v>600</v>
      </c>
      <c r="AB37" s="397">
        <v>1536</v>
      </c>
      <c r="AC37" s="395"/>
      <c r="AD37" s="394" t="s">
        <v>602</v>
      </c>
      <c r="AE37" s="398"/>
      <c r="AF37" s="398">
        <v>35000000</v>
      </c>
      <c r="AG37" s="394" t="s">
        <v>228</v>
      </c>
      <c r="AH37" s="391" t="s">
        <v>229</v>
      </c>
      <c r="AI37" s="352"/>
      <c r="AJ37" s="352"/>
    </row>
    <row r="38" spans="1:36" ht="12.75" hidden="1" customHeight="1">
      <c r="A38" s="381" t="s">
        <v>864</v>
      </c>
      <c r="B38" s="382" t="s">
        <v>138</v>
      </c>
      <c r="C38" s="383"/>
      <c r="D38" s="384"/>
      <c r="E38" s="385"/>
      <c r="F38" s="384"/>
      <c r="G38" s="386"/>
      <c r="H38" s="385"/>
      <c r="I38" s="384"/>
      <c r="J38" s="384"/>
      <c r="K38" s="384"/>
      <c r="L38" s="386"/>
      <c r="M38" s="387"/>
      <c r="N38" s="387"/>
      <c r="O38" s="387"/>
      <c r="P38" s="386"/>
      <c r="Q38" s="386"/>
      <c r="R38" s="386"/>
      <c r="S38" s="386"/>
      <c r="T38" s="386"/>
      <c r="U38" s="386"/>
      <c r="V38" s="386"/>
      <c r="W38" s="395"/>
      <c r="X38" s="395"/>
      <c r="Y38" s="395"/>
      <c r="Z38" s="386"/>
      <c r="AA38" s="385"/>
      <c r="AB38" s="388"/>
      <c r="AC38" s="386"/>
      <c r="AD38" s="383"/>
      <c r="AE38" s="389"/>
      <c r="AF38" s="387"/>
      <c r="AG38" s="384"/>
      <c r="AH38" s="390" t="s">
        <v>138</v>
      </c>
      <c r="AI38" s="352"/>
      <c r="AJ38" s="352"/>
    </row>
    <row r="39" spans="1:36" ht="12.75" hidden="1" customHeight="1">
      <c r="A39" s="391" t="s">
        <v>874</v>
      </c>
      <c r="B39" s="392" t="s">
        <v>1734</v>
      </c>
      <c r="C39" s="391" t="s">
        <v>1713</v>
      </c>
      <c r="D39" s="391" t="s">
        <v>876</v>
      </c>
      <c r="E39" s="393" t="s">
        <v>878</v>
      </c>
      <c r="F39" s="394" t="s">
        <v>217</v>
      </c>
      <c r="G39" s="395">
        <v>1031156309</v>
      </c>
      <c r="H39" s="393" t="s">
        <v>880</v>
      </c>
      <c r="I39" s="394">
        <v>43111</v>
      </c>
      <c r="J39" s="394">
        <v>43111</v>
      </c>
      <c r="K39" s="394">
        <v>43465</v>
      </c>
      <c r="L39" s="395">
        <v>350</v>
      </c>
      <c r="M39" s="396">
        <v>56000000</v>
      </c>
      <c r="N39" s="396">
        <f>+(M39/L39)*30</f>
        <v>4800000</v>
      </c>
      <c r="O39" s="395">
        <v>20</v>
      </c>
      <c r="P39" s="396">
        <v>1890000</v>
      </c>
      <c r="Q39" s="396">
        <f>+$P39*12.5%</f>
        <v>236250</v>
      </c>
      <c r="R39" s="396">
        <f>+$P39*16%</f>
        <v>302400</v>
      </c>
      <c r="S39" s="396">
        <f>+$P39*1.044%</f>
        <v>19731.599999999999</v>
      </c>
      <c r="T39" s="396">
        <f>+(M39/L39)*O39</f>
        <v>3200000</v>
      </c>
      <c r="U39" s="404">
        <f>+(T39/M39)</f>
        <v>5.7142857142857141E-2</v>
      </c>
      <c r="V39" s="404">
        <f>+(W39/L39)</f>
        <v>5.7142857142857141E-2</v>
      </c>
      <c r="W39" s="395">
        <v>20</v>
      </c>
      <c r="X39" s="395">
        <f>+L39-W39</f>
        <v>330</v>
      </c>
      <c r="Y39" s="395"/>
      <c r="Z39" s="405" t="s">
        <v>3562</v>
      </c>
      <c r="AA39" s="394" t="s">
        <v>600</v>
      </c>
      <c r="AB39" s="397">
        <v>1536</v>
      </c>
      <c r="AC39" s="395"/>
      <c r="AD39" s="394" t="s">
        <v>602</v>
      </c>
      <c r="AE39" s="398"/>
      <c r="AF39" s="398">
        <v>56000000</v>
      </c>
      <c r="AG39" s="394" t="s">
        <v>228</v>
      </c>
      <c r="AH39" s="391" t="s">
        <v>229</v>
      </c>
      <c r="AI39" s="352"/>
      <c r="AJ39" s="352"/>
    </row>
    <row r="40" spans="1:36" ht="12.75" hidden="1" customHeight="1">
      <c r="A40" s="391" t="s">
        <v>891</v>
      </c>
      <c r="B40" s="392" t="s">
        <v>1734</v>
      </c>
      <c r="C40" s="391" t="s">
        <v>1713</v>
      </c>
      <c r="D40" s="391" t="s">
        <v>892</v>
      </c>
      <c r="E40" s="393" t="s">
        <v>893</v>
      </c>
      <c r="F40" s="394" t="s">
        <v>217</v>
      </c>
      <c r="G40" s="395">
        <v>1033722180</v>
      </c>
      <c r="H40" s="406" t="s">
        <v>895</v>
      </c>
      <c r="I40" s="394">
        <v>43111</v>
      </c>
      <c r="J40" s="394">
        <v>43111</v>
      </c>
      <c r="K40" s="394"/>
      <c r="L40" s="395">
        <v>350</v>
      </c>
      <c r="M40" s="396">
        <v>56000000</v>
      </c>
      <c r="N40" s="396"/>
      <c r="O40" s="396"/>
      <c r="P40" s="395"/>
      <c r="Q40" s="395"/>
      <c r="R40" s="395"/>
      <c r="S40" s="395"/>
      <c r="T40" s="395"/>
      <c r="U40" s="395"/>
      <c r="V40" s="395"/>
      <c r="W40" s="395"/>
      <c r="X40" s="395"/>
      <c r="Y40" s="395"/>
      <c r="Z40" s="395"/>
      <c r="AA40" s="394" t="s">
        <v>173</v>
      </c>
      <c r="AB40" s="397">
        <v>1549</v>
      </c>
      <c r="AC40" s="395"/>
      <c r="AD40" s="394" t="s">
        <v>182</v>
      </c>
      <c r="AE40" s="398"/>
      <c r="AF40" s="398">
        <v>56000000</v>
      </c>
      <c r="AG40" s="394" t="s">
        <v>228</v>
      </c>
      <c r="AH40" s="391" t="s">
        <v>229</v>
      </c>
      <c r="AI40" s="352"/>
      <c r="AJ40" s="352"/>
    </row>
    <row r="41" spans="1:36" ht="12.75" hidden="1" customHeight="1">
      <c r="A41" s="381" t="s">
        <v>910</v>
      </c>
      <c r="B41" s="382" t="s">
        <v>138</v>
      </c>
      <c r="C41" s="383"/>
      <c r="D41" s="384"/>
      <c r="E41" s="385"/>
      <c r="F41" s="384"/>
      <c r="G41" s="386"/>
      <c r="H41" s="385"/>
      <c r="I41" s="384"/>
      <c r="J41" s="384"/>
      <c r="K41" s="384"/>
      <c r="L41" s="386"/>
      <c r="M41" s="387"/>
      <c r="N41" s="387"/>
      <c r="O41" s="387"/>
      <c r="P41" s="386"/>
      <c r="Q41" s="386"/>
      <c r="R41" s="386"/>
      <c r="S41" s="386"/>
      <c r="T41" s="386"/>
      <c r="U41" s="386"/>
      <c r="V41" s="386"/>
      <c r="W41" s="386"/>
      <c r="X41" s="386"/>
      <c r="Y41" s="386"/>
      <c r="Z41" s="386"/>
      <c r="AA41" s="385"/>
      <c r="AB41" s="388"/>
      <c r="AC41" s="386"/>
      <c r="AD41" s="383"/>
      <c r="AE41" s="389"/>
      <c r="AF41" s="387"/>
      <c r="AG41" s="384"/>
      <c r="AH41" s="390" t="s">
        <v>138</v>
      </c>
      <c r="AI41" s="352"/>
      <c r="AJ41" s="352"/>
    </row>
    <row r="42" spans="1:36" ht="12.75" hidden="1" customHeight="1">
      <c r="A42" s="391" t="s">
        <v>924</v>
      </c>
      <c r="B42" s="392" t="s">
        <v>1734</v>
      </c>
      <c r="C42" s="391" t="s">
        <v>1713</v>
      </c>
      <c r="D42" s="391" t="s">
        <v>925</v>
      </c>
      <c r="E42" s="393" t="s">
        <v>172</v>
      </c>
      <c r="F42" s="394" t="s">
        <v>217</v>
      </c>
      <c r="G42" s="395">
        <v>1018453055</v>
      </c>
      <c r="H42" s="393" t="s">
        <v>930</v>
      </c>
      <c r="I42" s="394">
        <v>43111</v>
      </c>
      <c r="J42" s="394">
        <v>43111</v>
      </c>
      <c r="K42" s="394">
        <v>43465</v>
      </c>
      <c r="L42" s="395">
        <v>350</v>
      </c>
      <c r="M42" s="396">
        <v>55416666</v>
      </c>
      <c r="N42" s="396">
        <f t="shared" ref="N42:N44" si="0">+(M42/L42)*30</f>
        <v>4749999.9428571425</v>
      </c>
      <c r="O42" s="395">
        <v>20</v>
      </c>
      <c r="P42" s="396">
        <f>+((M42/L42)*30)*40%</f>
        <v>1899999.9771428572</v>
      </c>
      <c r="Q42" s="396">
        <f t="shared" ref="Q42:Q44" si="1">+$P42*12.5%</f>
        <v>237499.99714285714</v>
      </c>
      <c r="R42" s="396">
        <f t="shared" ref="R42:R44" si="2">+$P42*16%</f>
        <v>303999.99634285714</v>
      </c>
      <c r="S42" s="396">
        <f>+$P42*1.044%</f>
        <v>19835.999761371429</v>
      </c>
      <c r="T42" s="396">
        <f t="shared" ref="T42:T44" si="3">+(M42/L42)*O42</f>
        <v>3166666.6285714284</v>
      </c>
      <c r="U42" s="404">
        <f t="shared" ref="U42:U44" si="4">+(T42/M42)</f>
        <v>5.7142857142857141E-2</v>
      </c>
      <c r="V42" s="404">
        <f t="shared" ref="V42:V44" si="5">+(W42/L42)</f>
        <v>5.7142857142857141E-2</v>
      </c>
      <c r="W42" s="395">
        <f t="shared" ref="W42:W44" si="6">+O42</f>
        <v>20</v>
      </c>
      <c r="X42" s="395">
        <f t="shared" ref="X42:X44" si="7">+L42-W42</f>
        <v>330</v>
      </c>
      <c r="Y42" s="395"/>
      <c r="Z42" s="407" t="s">
        <v>3563</v>
      </c>
      <c r="AA42" s="394" t="s">
        <v>600</v>
      </c>
      <c r="AB42" s="397">
        <v>1536</v>
      </c>
      <c r="AC42" s="395"/>
      <c r="AD42" s="394" t="s">
        <v>602</v>
      </c>
      <c r="AE42" s="398"/>
      <c r="AF42" s="398">
        <v>55416666</v>
      </c>
      <c r="AG42" s="394" t="s">
        <v>228</v>
      </c>
      <c r="AH42" s="391" t="s">
        <v>229</v>
      </c>
      <c r="AI42" s="352"/>
      <c r="AJ42" s="352"/>
    </row>
    <row r="43" spans="1:36" ht="12.75" hidden="1" customHeight="1">
      <c r="A43" s="391" t="s">
        <v>940</v>
      </c>
      <c r="B43" s="392" t="s">
        <v>1734</v>
      </c>
      <c r="C43" s="391" t="s">
        <v>1713</v>
      </c>
      <c r="D43" s="391" t="s">
        <v>943</v>
      </c>
      <c r="E43" s="393" t="s">
        <v>50</v>
      </c>
      <c r="F43" s="394" t="s">
        <v>217</v>
      </c>
      <c r="G43" s="395">
        <v>79725057</v>
      </c>
      <c r="H43" s="393" t="s">
        <v>944</v>
      </c>
      <c r="I43" s="394">
        <v>43111</v>
      </c>
      <c r="J43" s="394">
        <v>43111</v>
      </c>
      <c r="K43" s="394">
        <v>43465</v>
      </c>
      <c r="L43" s="395">
        <v>350</v>
      </c>
      <c r="M43" s="396">
        <v>71166667</v>
      </c>
      <c r="N43" s="401">
        <f t="shared" si="0"/>
        <v>6100000.0285714287</v>
      </c>
      <c r="O43" s="395">
        <v>20</v>
      </c>
      <c r="P43" s="401">
        <f>+((M43/L43)*O43)*40%</f>
        <v>1626666.6742857145</v>
      </c>
      <c r="Q43" s="401">
        <f t="shared" si="1"/>
        <v>203333.33428571431</v>
      </c>
      <c r="R43" s="401">
        <f t="shared" si="2"/>
        <v>260266.66788571433</v>
      </c>
      <c r="S43" s="401">
        <f>+$P43*0.522%</f>
        <v>8491.2000397714291</v>
      </c>
      <c r="T43" s="401">
        <f t="shared" si="3"/>
        <v>4066666.6857142858</v>
      </c>
      <c r="U43" s="402">
        <f t="shared" si="4"/>
        <v>5.7142857142857141E-2</v>
      </c>
      <c r="V43" s="402">
        <f t="shared" si="5"/>
        <v>5.7142857142857141E-2</v>
      </c>
      <c r="W43" s="403">
        <f t="shared" si="6"/>
        <v>20</v>
      </c>
      <c r="X43" s="403">
        <f t="shared" si="7"/>
        <v>330</v>
      </c>
      <c r="Y43" s="401">
        <f t="shared" ref="Y43:Y44" si="8">+M43-T43</f>
        <v>67100000.31428571</v>
      </c>
      <c r="Z43" s="408" t="s">
        <v>3564</v>
      </c>
      <c r="AA43" s="394" t="s">
        <v>280</v>
      </c>
      <c r="AB43" s="397">
        <v>1544</v>
      </c>
      <c r="AC43" s="395"/>
      <c r="AD43" s="394" t="s">
        <v>949</v>
      </c>
      <c r="AE43" s="398"/>
      <c r="AF43" s="398">
        <v>71166667</v>
      </c>
      <c r="AG43" s="394" t="s">
        <v>228</v>
      </c>
      <c r="AH43" s="391" t="s">
        <v>229</v>
      </c>
      <c r="AI43" s="352"/>
      <c r="AJ43" s="352"/>
    </row>
    <row r="44" spans="1:36" ht="12.75" hidden="1" customHeight="1">
      <c r="A44" s="391" t="s">
        <v>953</v>
      </c>
      <c r="B44" s="392" t="s">
        <v>1734</v>
      </c>
      <c r="C44" s="391" t="s">
        <v>1713</v>
      </c>
      <c r="D44" s="391" t="s">
        <v>954</v>
      </c>
      <c r="E44" s="393" t="s">
        <v>605</v>
      </c>
      <c r="F44" s="394" t="s">
        <v>217</v>
      </c>
      <c r="G44" s="395">
        <v>52409679</v>
      </c>
      <c r="H44" s="393" t="s">
        <v>956</v>
      </c>
      <c r="I44" s="394">
        <v>43124</v>
      </c>
      <c r="J44" s="394">
        <v>43125</v>
      </c>
      <c r="K44" s="394">
        <v>43465</v>
      </c>
      <c r="L44" s="395">
        <v>336</v>
      </c>
      <c r="M44" s="396">
        <v>55888000</v>
      </c>
      <c r="N44" s="401">
        <f t="shared" si="0"/>
        <v>4990000</v>
      </c>
      <c r="O44" s="395">
        <v>6</v>
      </c>
      <c r="P44" s="401">
        <v>738000</v>
      </c>
      <c r="Q44" s="401">
        <f t="shared" si="1"/>
        <v>92250</v>
      </c>
      <c r="R44" s="401">
        <f t="shared" si="2"/>
        <v>118080</v>
      </c>
      <c r="S44" s="401">
        <f>+$P44*1.044%</f>
        <v>7704.7199999999993</v>
      </c>
      <c r="T44" s="401">
        <f t="shared" si="3"/>
        <v>998000</v>
      </c>
      <c r="U44" s="402">
        <f t="shared" si="4"/>
        <v>1.7857142857142856E-2</v>
      </c>
      <c r="V44" s="402">
        <f t="shared" si="5"/>
        <v>1.7857142857142856E-2</v>
      </c>
      <c r="W44" s="403">
        <f t="shared" si="6"/>
        <v>6</v>
      </c>
      <c r="X44" s="403">
        <f t="shared" si="7"/>
        <v>330</v>
      </c>
      <c r="Y44" s="401">
        <f t="shared" si="8"/>
        <v>54890000</v>
      </c>
      <c r="Z44" s="395"/>
      <c r="AA44" s="394" t="s">
        <v>600</v>
      </c>
      <c r="AB44" s="397">
        <v>1536</v>
      </c>
      <c r="AC44" s="395"/>
      <c r="AD44" s="394" t="s">
        <v>602</v>
      </c>
      <c r="AE44" s="398"/>
      <c r="AF44" s="398">
        <v>55888000</v>
      </c>
      <c r="AG44" s="394" t="s">
        <v>228</v>
      </c>
      <c r="AH44" s="391" t="s">
        <v>229</v>
      </c>
      <c r="AI44" s="352"/>
      <c r="AJ44" s="352"/>
    </row>
    <row r="45" spans="1:36" ht="12.75" hidden="1" customHeight="1">
      <c r="A45" s="391" t="s">
        <v>984</v>
      </c>
      <c r="B45" s="392" t="s">
        <v>1734</v>
      </c>
      <c r="C45" s="391" t="s">
        <v>1713</v>
      </c>
      <c r="D45" s="391" t="s">
        <v>986</v>
      </c>
      <c r="E45" s="393" t="s">
        <v>771</v>
      </c>
      <c r="F45" s="394" t="s">
        <v>217</v>
      </c>
      <c r="G45" s="395">
        <v>19441797</v>
      </c>
      <c r="H45" s="393" t="s">
        <v>991</v>
      </c>
      <c r="I45" s="394">
        <v>43126</v>
      </c>
      <c r="J45" s="394">
        <v>43126</v>
      </c>
      <c r="K45" s="394"/>
      <c r="L45" s="395">
        <v>335</v>
      </c>
      <c r="M45" s="396">
        <v>50250000</v>
      </c>
      <c r="N45" s="396"/>
      <c r="O45" s="396"/>
      <c r="P45" s="395"/>
      <c r="Q45" s="395"/>
      <c r="R45" s="395"/>
      <c r="S45" s="395"/>
      <c r="T45" s="395"/>
      <c r="U45" s="395"/>
      <c r="V45" s="395"/>
      <c r="W45" s="395"/>
      <c r="X45" s="395"/>
      <c r="Y45" s="395"/>
      <c r="Z45" s="395"/>
      <c r="AA45" s="394" t="s">
        <v>173</v>
      </c>
      <c r="AB45" s="397">
        <v>1549</v>
      </c>
      <c r="AC45" s="395"/>
      <c r="AD45" s="394" t="s">
        <v>182</v>
      </c>
      <c r="AE45" s="398"/>
      <c r="AF45" s="398">
        <v>50250000</v>
      </c>
      <c r="AG45" s="394" t="s">
        <v>228</v>
      </c>
      <c r="AH45" s="391" t="s">
        <v>229</v>
      </c>
      <c r="AI45" s="352"/>
      <c r="AJ45" s="352"/>
    </row>
    <row r="46" spans="1:36" ht="12.75" hidden="1" customHeight="1">
      <c r="A46" s="391" t="s">
        <v>1008</v>
      </c>
      <c r="B46" s="392" t="s">
        <v>1734</v>
      </c>
      <c r="C46" s="391" t="s">
        <v>1713</v>
      </c>
      <c r="D46" s="391" t="s">
        <v>1009</v>
      </c>
      <c r="E46" s="393" t="s">
        <v>586</v>
      </c>
      <c r="F46" s="394" t="s">
        <v>217</v>
      </c>
      <c r="G46" s="395">
        <v>51574254</v>
      </c>
      <c r="H46" s="393" t="s">
        <v>1011</v>
      </c>
      <c r="I46" s="394">
        <v>43126</v>
      </c>
      <c r="J46" s="394">
        <v>43126</v>
      </c>
      <c r="K46" s="394"/>
      <c r="L46" s="395">
        <v>335</v>
      </c>
      <c r="M46" s="396">
        <v>52500000</v>
      </c>
      <c r="N46" s="396"/>
      <c r="O46" s="396"/>
      <c r="P46" s="395"/>
      <c r="Q46" s="395"/>
      <c r="R46" s="395"/>
      <c r="S46" s="395"/>
      <c r="T46" s="395"/>
      <c r="U46" s="395"/>
      <c r="V46" s="395"/>
      <c r="W46" s="395"/>
      <c r="X46" s="395"/>
      <c r="Y46" s="395"/>
      <c r="Z46" s="395"/>
      <c r="AA46" s="394" t="s">
        <v>173</v>
      </c>
      <c r="AB46" s="397">
        <v>1549</v>
      </c>
      <c r="AC46" s="395"/>
      <c r="AD46" s="394" t="s">
        <v>182</v>
      </c>
      <c r="AE46" s="398"/>
      <c r="AF46" s="398">
        <v>52500000</v>
      </c>
      <c r="AG46" s="394" t="s">
        <v>228</v>
      </c>
      <c r="AH46" s="391" t="s">
        <v>229</v>
      </c>
      <c r="AI46" s="352"/>
      <c r="AJ46" s="352"/>
    </row>
    <row r="47" spans="1:36" ht="12.75" hidden="1" customHeight="1">
      <c r="A47" s="391" t="s">
        <v>1024</v>
      </c>
      <c r="B47" s="392" t="s">
        <v>1734</v>
      </c>
      <c r="C47" s="391" t="s">
        <v>1713</v>
      </c>
      <c r="D47" s="391" t="s">
        <v>1026</v>
      </c>
      <c r="E47" s="393" t="s">
        <v>1028</v>
      </c>
      <c r="F47" s="394" t="s">
        <v>217</v>
      </c>
      <c r="G47" s="395">
        <v>19413321</v>
      </c>
      <c r="H47" s="393" t="s">
        <v>1031</v>
      </c>
      <c r="I47" s="394">
        <v>43110</v>
      </c>
      <c r="J47" s="394">
        <v>43111</v>
      </c>
      <c r="K47" s="394"/>
      <c r="L47" s="395">
        <v>350</v>
      </c>
      <c r="M47" s="396">
        <v>57166667</v>
      </c>
      <c r="N47" s="396"/>
      <c r="O47" s="396"/>
      <c r="P47" s="395"/>
      <c r="Q47" s="395"/>
      <c r="R47" s="395"/>
      <c r="S47" s="395"/>
      <c r="T47" s="395"/>
      <c r="U47" s="395"/>
      <c r="V47" s="395"/>
      <c r="W47" s="395"/>
      <c r="X47" s="395"/>
      <c r="Y47" s="395"/>
      <c r="Z47" s="395"/>
      <c r="AA47" s="394" t="s">
        <v>173</v>
      </c>
      <c r="AB47" s="397">
        <v>1549</v>
      </c>
      <c r="AC47" s="395"/>
      <c r="AD47" s="394" t="s">
        <v>182</v>
      </c>
      <c r="AE47" s="398"/>
      <c r="AF47" s="398">
        <v>57166667</v>
      </c>
      <c r="AG47" s="394" t="s">
        <v>228</v>
      </c>
      <c r="AH47" s="391" t="s">
        <v>229</v>
      </c>
      <c r="AI47" s="352"/>
      <c r="AJ47" s="352"/>
    </row>
    <row r="48" spans="1:36" ht="12.75" hidden="1" customHeight="1">
      <c r="A48" s="391" t="s">
        <v>1051</v>
      </c>
      <c r="B48" s="392" t="s">
        <v>1734</v>
      </c>
      <c r="C48" s="391" t="s">
        <v>1713</v>
      </c>
      <c r="D48" s="391" t="s">
        <v>1053</v>
      </c>
      <c r="E48" s="393" t="s">
        <v>1054</v>
      </c>
      <c r="F48" s="394" t="s">
        <v>217</v>
      </c>
      <c r="G48" s="395">
        <v>1031134259</v>
      </c>
      <c r="H48" s="393" t="s">
        <v>1056</v>
      </c>
      <c r="I48" s="394">
        <v>43111</v>
      </c>
      <c r="J48" s="394">
        <v>43111</v>
      </c>
      <c r="K48" s="394"/>
      <c r="L48" s="391">
        <v>350</v>
      </c>
      <c r="M48" s="398">
        <v>44333333</v>
      </c>
      <c r="N48" s="398"/>
      <c r="O48" s="398"/>
      <c r="P48" s="395"/>
      <c r="Q48" s="395"/>
      <c r="R48" s="395"/>
      <c r="S48" s="395"/>
      <c r="T48" s="395"/>
      <c r="U48" s="395"/>
      <c r="V48" s="395"/>
      <c r="W48" s="395"/>
      <c r="X48" s="395"/>
      <c r="Y48" s="395"/>
      <c r="Z48" s="395"/>
      <c r="AA48" s="394" t="s">
        <v>173</v>
      </c>
      <c r="AB48" s="397">
        <v>1549</v>
      </c>
      <c r="AC48" s="395"/>
      <c r="AD48" s="394" t="s">
        <v>182</v>
      </c>
      <c r="AE48" s="398"/>
      <c r="AF48" s="398">
        <v>44333333</v>
      </c>
      <c r="AG48" s="394" t="s">
        <v>228</v>
      </c>
      <c r="AH48" s="391" t="s">
        <v>229</v>
      </c>
      <c r="AI48" s="352"/>
      <c r="AJ48" s="352"/>
    </row>
    <row r="49" spans="1:36" ht="12.75" hidden="1" customHeight="1">
      <c r="A49" s="391" t="s">
        <v>1067</v>
      </c>
      <c r="B49" s="392" t="s">
        <v>1734</v>
      </c>
      <c r="C49" s="391" t="s">
        <v>1713</v>
      </c>
      <c r="D49" s="391" t="s">
        <v>1068</v>
      </c>
      <c r="E49" s="393" t="s">
        <v>801</v>
      </c>
      <c r="F49" s="394" t="s">
        <v>217</v>
      </c>
      <c r="G49" s="395">
        <v>18933787</v>
      </c>
      <c r="H49" s="393" t="s">
        <v>1072</v>
      </c>
      <c r="I49" s="394">
        <v>43125</v>
      </c>
      <c r="J49" s="394">
        <v>43125</v>
      </c>
      <c r="K49" s="394"/>
      <c r="L49" s="395">
        <v>336</v>
      </c>
      <c r="M49" s="396">
        <v>50400000</v>
      </c>
      <c r="N49" s="396"/>
      <c r="O49" s="396"/>
      <c r="P49" s="395"/>
      <c r="Q49" s="395"/>
      <c r="R49" s="395"/>
      <c r="S49" s="395"/>
      <c r="T49" s="395"/>
      <c r="U49" s="395"/>
      <c r="V49" s="395"/>
      <c r="W49" s="395"/>
      <c r="X49" s="395"/>
      <c r="Y49" s="395"/>
      <c r="Z49" s="395"/>
      <c r="AA49" s="394" t="s">
        <v>173</v>
      </c>
      <c r="AB49" s="397">
        <v>1549</v>
      </c>
      <c r="AC49" s="395"/>
      <c r="AD49" s="394" t="s">
        <v>182</v>
      </c>
      <c r="AE49" s="409"/>
      <c r="AF49" s="398">
        <v>50400000</v>
      </c>
      <c r="AG49" s="394" t="s">
        <v>228</v>
      </c>
      <c r="AH49" s="391" t="s">
        <v>229</v>
      </c>
      <c r="AI49" s="352"/>
      <c r="AJ49" s="352"/>
    </row>
    <row r="50" spans="1:36" ht="12.75" hidden="1" customHeight="1">
      <c r="A50" s="391" t="s">
        <v>1097</v>
      </c>
      <c r="B50" s="392" t="s">
        <v>1734</v>
      </c>
      <c r="C50" s="391" t="s">
        <v>1713</v>
      </c>
      <c r="D50" s="391" t="s">
        <v>1098</v>
      </c>
      <c r="E50" s="393" t="s">
        <v>1099</v>
      </c>
      <c r="F50" s="394" t="s">
        <v>217</v>
      </c>
      <c r="G50" s="395">
        <v>52031787</v>
      </c>
      <c r="H50" s="393" t="s">
        <v>1105</v>
      </c>
      <c r="I50" s="394">
        <v>43119</v>
      </c>
      <c r="J50" s="394">
        <v>43119</v>
      </c>
      <c r="K50" s="394"/>
      <c r="L50" s="395">
        <v>342</v>
      </c>
      <c r="M50" s="396">
        <v>19950000</v>
      </c>
      <c r="N50" s="396"/>
      <c r="O50" s="396"/>
      <c r="P50" s="395"/>
      <c r="Q50" s="395"/>
      <c r="R50" s="395"/>
      <c r="S50" s="395"/>
      <c r="T50" s="395"/>
      <c r="U50" s="395"/>
      <c r="V50" s="395"/>
      <c r="W50" s="395"/>
      <c r="X50" s="395"/>
      <c r="Y50" s="395"/>
      <c r="Z50" s="395"/>
      <c r="AA50" s="394" t="s">
        <v>173</v>
      </c>
      <c r="AB50" s="397">
        <v>1549</v>
      </c>
      <c r="AC50" s="395"/>
      <c r="AD50" s="394" t="s">
        <v>182</v>
      </c>
      <c r="AE50" s="409"/>
      <c r="AF50" s="398">
        <v>19950000</v>
      </c>
      <c r="AG50" s="394" t="s">
        <v>228</v>
      </c>
      <c r="AH50" s="391" t="s">
        <v>229</v>
      </c>
      <c r="AI50" s="352"/>
      <c r="AJ50" s="352"/>
    </row>
    <row r="51" spans="1:36" ht="12.75" hidden="1" customHeight="1">
      <c r="A51" s="381" t="s">
        <v>1114</v>
      </c>
      <c r="B51" s="382" t="s">
        <v>138</v>
      </c>
      <c r="C51" s="383"/>
      <c r="D51" s="384"/>
      <c r="E51" s="385"/>
      <c r="F51" s="384"/>
      <c r="G51" s="386"/>
      <c r="H51" s="385"/>
      <c r="I51" s="384"/>
      <c r="J51" s="384"/>
      <c r="K51" s="384"/>
      <c r="L51" s="386"/>
      <c r="M51" s="387"/>
      <c r="N51" s="387"/>
      <c r="O51" s="387"/>
      <c r="P51" s="386"/>
      <c r="Q51" s="386"/>
      <c r="R51" s="386"/>
      <c r="S51" s="386"/>
      <c r="T51" s="386"/>
      <c r="U51" s="386"/>
      <c r="V51" s="386"/>
      <c r="W51" s="386"/>
      <c r="X51" s="386"/>
      <c r="Y51" s="386"/>
      <c r="Z51" s="386"/>
      <c r="AA51" s="385"/>
      <c r="AB51" s="388"/>
      <c r="AC51" s="386"/>
      <c r="AD51" s="383"/>
      <c r="AE51" s="389"/>
      <c r="AF51" s="387"/>
      <c r="AG51" s="384"/>
      <c r="AH51" s="390" t="s">
        <v>138</v>
      </c>
      <c r="AI51" s="352"/>
      <c r="AJ51" s="352"/>
    </row>
    <row r="52" spans="1:36" ht="12.75" hidden="1" customHeight="1">
      <c r="A52" s="381" t="s">
        <v>1132</v>
      </c>
      <c r="B52" s="382" t="s">
        <v>138</v>
      </c>
      <c r="C52" s="383"/>
      <c r="D52" s="384"/>
      <c r="E52" s="385"/>
      <c r="F52" s="384"/>
      <c r="G52" s="386"/>
      <c r="H52" s="385"/>
      <c r="I52" s="384"/>
      <c r="J52" s="384"/>
      <c r="K52" s="384"/>
      <c r="L52" s="386"/>
      <c r="M52" s="387"/>
      <c r="N52" s="387"/>
      <c r="O52" s="387"/>
      <c r="P52" s="386"/>
      <c r="Q52" s="386"/>
      <c r="R52" s="386"/>
      <c r="S52" s="386"/>
      <c r="T52" s="386"/>
      <c r="U52" s="386"/>
      <c r="V52" s="386"/>
      <c r="W52" s="386"/>
      <c r="X52" s="386"/>
      <c r="Y52" s="386"/>
      <c r="Z52" s="386"/>
      <c r="AA52" s="385"/>
      <c r="AB52" s="388"/>
      <c r="AC52" s="386"/>
      <c r="AD52" s="383"/>
      <c r="AE52" s="389"/>
      <c r="AF52" s="387"/>
      <c r="AG52" s="384"/>
      <c r="AH52" s="390" t="s">
        <v>138</v>
      </c>
      <c r="AI52" s="352"/>
      <c r="AJ52" s="352"/>
    </row>
    <row r="53" spans="1:36" ht="12.75" hidden="1" customHeight="1">
      <c r="A53" s="391" t="s">
        <v>1140</v>
      </c>
      <c r="B53" s="392" t="s">
        <v>1734</v>
      </c>
      <c r="C53" s="391" t="s">
        <v>1713</v>
      </c>
      <c r="D53" s="391" t="s">
        <v>1142</v>
      </c>
      <c r="E53" s="393" t="s">
        <v>1144</v>
      </c>
      <c r="F53" s="394" t="s">
        <v>217</v>
      </c>
      <c r="G53" s="391">
        <v>52524707</v>
      </c>
      <c r="H53" s="410" t="s">
        <v>1149</v>
      </c>
      <c r="I53" s="394">
        <v>43126</v>
      </c>
      <c r="J53" s="394">
        <v>43129</v>
      </c>
      <c r="K53" s="394"/>
      <c r="L53" s="391">
        <v>240</v>
      </c>
      <c r="M53" s="398">
        <v>18000000</v>
      </c>
      <c r="N53" s="398"/>
      <c r="O53" s="398"/>
      <c r="P53" s="395"/>
      <c r="Q53" s="395"/>
      <c r="R53" s="395"/>
      <c r="S53" s="395"/>
      <c r="T53" s="395"/>
      <c r="U53" s="395"/>
      <c r="V53" s="395"/>
      <c r="W53" s="395"/>
      <c r="X53" s="395"/>
      <c r="Y53" s="395"/>
      <c r="Z53" s="395"/>
      <c r="AA53" s="394" t="s">
        <v>173</v>
      </c>
      <c r="AB53" s="397">
        <v>1549</v>
      </c>
      <c r="AC53" s="395"/>
      <c r="AD53" s="394" t="s">
        <v>182</v>
      </c>
      <c r="AE53" s="409"/>
      <c r="AF53" s="398">
        <v>18000000</v>
      </c>
      <c r="AG53" s="394" t="s">
        <v>228</v>
      </c>
      <c r="AH53" s="391" t="s">
        <v>1164</v>
      </c>
      <c r="AI53" s="352"/>
      <c r="AJ53" s="352"/>
    </row>
    <row r="54" spans="1:36" ht="12.75" hidden="1" customHeight="1">
      <c r="A54" s="391" t="s">
        <v>1168</v>
      </c>
      <c r="B54" s="392" t="s">
        <v>1734</v>
      </c>
      <c r="C54" s="391" t="s">
        <v>1713</v>
      </c>
      <c r="D54" s="391" t="s">
        <v>1169</v>
      </c>
      <c r="E54" s="393" t="s">
        <v>428</v>
      </c>
      <c r="F54" s="394" t="s">
        <v>217</v>
      </c>
      <c r="G54" s="395">
        <v>53098789</v>
      </c>
      <c r="H54" s="393" t="s">
        <v>1173</v>
      </c>
      <c r="I54" s="394">
        <v>43112</v>
      </c>
      <c r="J54" s="394">
        <v>43118</v>
      </c>
      <c r="K54" s="394"/>
      <c r="L54" s="395">
        <v>343</v>
      </c>
      <c r="M54" s="396">
        <v>25725000</v>
      </c>
      <c r="N54" s="396"/>
      <c r="O54" s="396"/>
      <c r="P54" s="395"/>
      <c r="Q54" s="395"/>
      <c r="R54" s="395"/>
      <c r="S54" s="395"/>
      <c r="T54" s="395"/>
      <c r="U54" s="395"/>
      <c r="V54" s="395"/>
      <c r="W54" s="395"/>
      <c r="X54" s="395"/>
      <c r="Y54" s="395"/>
      <c r="Z54" s="395"/>
      <c r="AA54" s="394" t="s">
        <v>173</v>
      </c>
      <c r="AB54" s="397">
        <v>1549</v>
      </c>
      <c r="AC54" s="395"/>
      <c r="AD54" s="394" t="s">
        <v>182</v>
      </c>
      <c r="AE54" s="409"/>
      <c r="AF54" s="398">
        <v>25725000</v>
      </c>
      <c r="AG54" s="394" t="s">
        <v>228</v>
      </c>
      <c r="AH54" s="391" t="s">
        <v>229</v>
      </c>
      <c r="AI54" s="352"/>
      <c r="AJ54" s="352"/>
    </row>
    <row r="55" spans="1:36" ht="12.75" hidden="1" customHeight="1">
      <c r="A55" s="391" t="s">
        <v>1188</v>
      </c>
      <c r="B55" s="392" t="s">
        <v>1734</v>
      </c>
      <c r="C55" s="391" t="s">
        <v>1713</v>
      </c>
      <c r="D55" s="391" t="s">
        <v>1192</v>
      </c>
      <c r="E55" s="393" t="s">
        <v>1195</v>
      </c>
      <c r="F55" s="394" t="s">
        <v>217</v>
      </c>
      <c r="G55" s="395">
        <v>43797442</v>
      </c>
      <c r="H55" s="393" t="s">
        <v>1197</v>
      </c>
      <c r="I55" s="394">
        <v>43111</v>
      </c>
      <c r="J55" s="394">
        <v>43111</v>
      </c>
      <c r="K55" s="394"/>
      <c r="L55" s="391">
        <v>350</v>
      </c>
      <c r="M55" s="398">
        <v>44333333</v>
      </c>
      <c r="N55" s="398"/>
      <c r="O55" s="398"/>
      <c r="P55" s="395"/>
      <c r="Q55" s="395"/>
      <c r="R55" s="395"/>
      <c r="S55" s="395"/>
      <c r="T55" s="395"/>
      <c r="U55" s="395"/>
      <c r="V55" s="395"/>
      <c r="W55" s="395"/>
      <c r="X55" s="395"/>
      <c r="Y55" s="395"/>
      <c r="Z55" s="395"/>
      <c r="AA55" s="394" t="s">
        <v>173</v>
      </c>
      <c r="AB55" s="397">
        <v>1549</v>
      </c>
      <c r="AC55" s="395"/>
      <c r="AD55" s="394" t="s">
        <v>182</v>
      </c>
      <c r="AE55" s="409"/>
      <c r="AF55" s="398">
        <v>44333333</v>
      </c>
      <c r="AG55" s="394" t="s">
        <v>228</v>
      </c>
      <c r="AH55" s="391" t="s">
        <v>229</v>
      </c>
      <c r="AI55" s="352"/>
      <c r="AJ55" s="352"/>
    </row>
    <row r="56" spans="1:36" ht="12.75" hidden="1" customHeight="1">
      <c r="A56" s="381" t="s">
        <v>1215</v>
      </c>
      <c r="B56" s="382" t="s">
        <v>138</v>
      </c>
      <c r="C56" s="383"/>
      <c r="D56" s="384"/>
      <c r="E56" s="385"/>
      <c r="F56" s="384"/>
      <c r="G56" s="386"/>
      <c r="H56" s="385"/>
      <c r="I56" s="384"/>
      <c r="J56" s="384"/>
      <c r="K56" s="384"/>
      <c r="L56" s="386"/>
      <c r="M56" s="387"/>
      <c r="N56" s="387"/>
      <c r="O56" s="387"/>
      <c r="P56" s="386"/>
      <c r="Q56" s="386"/>
      <c r="R56" s="386"/>
      <c r="S56" s="386"/>
      <c r="T56" s="386"/>
      <c r="U56" s="386"/>
      <c r="V56" s="386"/>
      <c r="W56" s="386"/>
      <c r="X56" s="386"/>
      <c r="Y56" s="386"/>
      <c r="Z56" s="386"/>
      <c r="AA56" s="385"/>
      <c r="AB56" s="388"/>
      <c r="AC56" s="386"/>
      <c r="AD56" s="383"/>
      <c r="AE56" s="389"/>
      <c r="AF56" s="387"/>
      <c r="AG56" s="384"/>
      <c r="AH56" s="390" t="s">
        <v>138</v>
      </c>
      <c r="AI56" s="352"/>
      <c r="AJ56" s="352"/>
    </row>
    <row r="57" spans="1:36" ht="48.75" hidden="1" customHeight="1">
      <c r="A57" s="391" t="s">
        <v>1231</v>
      </c>
      <c r="B57" s="392" t="s">
        <v>1734</v>
      </c>
      <c r="C57" s="391" t="s">
        <v>1713</v>
      </c>
      <c r="D57" s="391" t="s">
        <v>1232</v>
      </c>
      <c r="E57" s="393" t="s">
        <v>1237</v>
      </c>
      <c r="F57" s="394" t="s">
        <v>217</v>
      </c>
      <c r="G57" s="395">
        <v>19298422</v>
      </c>
      <c r="H57" s="406" t="s">
        <v>1239</v>
      </c>
      <c r="I57" s="394">
        <v>43126</v>
      </c>
      <c r="J57" s="394">
        <v>43126</v>
      </c>
      <c r="K57" s="394"/>
      <c r="L57" s="395">
        <v>339</v>
      </c>
      <c r="M57" s="396">
        <v>25425000</v>
      </c>
      <c r="N57" s="396"/>
      <c r="O57" s="396"/>
      <c r="P57" s="395"/>
      <c r="Q57" s="395"/>
      <c r="R57" s="395"/>
      <c r="S57" s="395"/>
      <c r="T57" s="395"/>
      <c r="U57" s="395"/>
      <c r="V57" s="395"/>
      <c r="W57" s="395"/>
      <c r="X57" s="395"/>
      <c r="Y57" s="395"/>
      <c r="Z57" s="395"/>
      <c r="AA57" s="394" t="s">
        <v>173</v>
      </c>
      <c r="AB57" s="397">
        <v>1549</v>
      </c>
      <c r="AC57" s="395"/>
      <c r="AD57" s="394" t="s">
        <v>182</v>
      </c>
      <c r="AE57" s="409"/>
      <c r="AF57" s="398">
        <v>25425000</v>
      </c>
      <c r="AG57" s="394" t="s">
        <v>228</v>
      </c>
      <c r="AH57" s="391" t="s">
        <v>229</v>
      </c>
      <c r="AI57" s="352"/>
      <c r="AJ57" s="352"/>
    </row>
    <row r="58" spans="1:36" ht="12.75" hidden="1" customHeight="1">
      <c r="A58" s="391" t="s">
        <v>1255</v>
      </c>
      <c r="B58" s="392" t="s">
        <v>1734</v>
      </c>
      <c r="C58" s="391" t="s">
        <v>1713</v>
      </c>
      <c r="D58" s="391" t="s">
        <v>1257</v>
      </c>
      <c r="E58" s="393" t="s">
        <v>1258</v>
      </c>
      <c r="F58" s="394" t="s">
        <v>217</v>
      </c>
      <c r="G58" s="395">
        <v>53098789</v>
      </c>
      <c r="H58" s="393" t="s">
        <v>1261</v>
      </c>
      <c r="I58" s="394">
        <v>43119</v>
      </c>
      <c r="J58" s="394">
        <v>43122</v>
      </c>
      <c r="K58" s="394"/>
      <c r="L58" s="395">
        <v>336</v>
      </c>
      <c r="M58" s="396">
        <v>84000000</v>
      </c>
      <c r="N58" s="396"/>
      <c r="O58" s="396"/>
      <c r="P58" s="395"/>
      <c r="Q58" s="395"/>
      <c r="R58" s="395"/>
      <c r="S58" s="395"/>
      <c r="T58" s="395"/>
      <c r="U58" s="395"/>
      <c r="V58" s="395"/>
      <c r="W58" s="395"/>
      <c r="X58" s="395"/>
      <c r="Y58" s="395"/>
      <c r="Z58" s="395"/>
      <c r="AA58" s="394" t="s">
        <v>173</v>
      </c>
      <c r="AB58" s="397">
        <v>1549</v>
      </c>
      <c r="AC58" s="395"/>
      <c r="AD58" s="394" t="s">
        <v>182</v>
      </c>
      <c r="AE58" s="409"/>
      <c r="AF58" s="398">
        <v>84000000</v>
      </c>
      <c r="AG58" s="394" t="s">
        <v>228</v>
      </c>
      <c r="AH58" s="391" t="s">
        <v>229</v>
      </c>
      <c r="AI58" s="352"/>
      <c r="AJ58" s="352"/>
    </row>
    <row r="59" spans="1:36" ht="12.75" hidden="1" customHeight="1">
      <c r="A59" s="391" t="s">
        <v>1275</v>
      </c>
      <c r="B59" s="392" t="s">
        <v>1734</v>
      </c>
      <c r="C59" s="391" t="s">
        <v>1713</v>
      </c>
      <c r="D59" s="391" t="s">
        <v>1277</v>
      </c>
      <c r="E59" s="393" t="s">
        <v>1278</v>
      </c>
      <c r="F59" s="394" t="s">
        <v>217</v>
      </c>
      <c r="G59" s="395">
        <v>52386450</v>
      </c>
      <c r="H59" s="406" t="s">
        <v>1284</v>
      </c>
      <c r="I59" s="394">
        <v>43126</v>
      </c>
      <c r="J59" s="394">
        <v>43126</v>
      </c>
      <c r="K59" s="394"/>
      <c r="L59" s="395">
        <v>336</v>
      </c>
      <c r="M59" s="396">
        <v>53760000</v>
      </c>
      <c r="N59" s="396"/>
      <c r="O59" s="396"/>
      <c r="P59" s="395"/>
      <c r="Q59" s="395"/>
      <c r="R59" s="395"/>
      <c r="S59" s="395"/>
      <c r="T59" s="395"/>
      <c r="U59" s="395"/>
      <c r="V59" s="395"/>
      <c r="W59" s="395"/>
      <c r="X59" s="395"/>
      <c r="Y59" s="395"/>
      <c r="Z59" s="395"/>
      <c r="AA59" s="394" t="s">
        <v>600</v>
      </c>
      <c r="AB59" s="397">
        <v>1536</v>
      </c>
      <c r="AC59" s="395"/>
      <c r="AD59" s="394" t="s">
        <v>602</v>
      </c>
      <c r="AE59" s="409"/>
      <c r="AF59" s="398">
        <v>53760000</v>
      </c>
      <c r="AG59" s="394" t="s">
        <v>228</v>
      </c>
      <c r="AH59" s="391" t="s">
        <v>229</v>
      </c>
      <c r="AI59" s="352"/>
      <c r="AJ59" s="352"/>
    </row>
    <row r="60" spans="1:36" ht="12.75" hidden="1" customHeight="1">
      <c r="A60" s="391" t="s">
        <v>1293</v>
      </c>
      <c r="B60" s="392" t="s">
        <v>1734</v>
      </c>
      <c r="C60" s="391" t="s">
        <v>1713</v>
      </c>
      <c r="D60" s="391" t="s">
        <v>1295</v>
      </c>
      <c r="E60" s="393" t="s">
        <v>1296</v>
      </c>
      <c r="F60" s="394" t="s">
        <v>217</v>
      </c>
      <c r="G60" s="395">
        <v>52226038</v>
      </c>
      <c r="H60" s="393" t="s">
        <v>1299</v>
      </c>
      <c r="I60" s="394">
        <v>43125</v>
      </c>
      <c r="J60" s="394">
        <v>43126</v>
      </c>
      <c r="K60" s="394"/>
      <c r="L60" s="395">
        <v>335</v>
      </c>
      <c r="M60" s="396">
        <v>33500000</v>
      </c>
      <c r="N60" s="396"/>
      <c r="O60" s="396"/>
      <c r="P60" s="395"/>
      <c r="Q60" s="395"/>
      <c r="R60" s="395"/>
      <c r="S60" s="395"/>
      <c r="T60" s="395"/>
      <c r="U60" s="395"/>
      <c r="V60" s="395"/>
      <c r="W60" s="395"/>
      <c r="X60" s="395"/>
      <c r="Y60" s="395"/>
      <c r="Z60" s="395"/>
      <c r="AA60" s="394" t="s">
        <v>600</v>
      </c>
      <c r="AB60" s="397">
        <v>1536</v>
      </c>
      <c r="AC60" s="395"/>
      <c r="AD60" s="394" t="s">
        <v>602</v>
      </c>
      <c r="AE60" s="409"/>
      <c r="AF60" s="398">
        <v>33500000</v>
      </c>
      <c r="AG60" s="394" t="s">
        <v>228</v>
      </c>
      <c r="AH60" s="391" t="s">
        <v>229</v>
      </c>
      <c r="AI60" s="352"/>
      <c r="AJ60" s="352"/>
    </row>
    <row r="61" spans="1:36" ht="12.75" hidden="1" customHeight="1">
      <c r="A61" s="391" t="s">
        <v>1305</v>
      </c>
      <c r="B61" s="392" t="s">
        <v>1734</v>
      </c>
      <c r="C61" s="391" t="s">
        <v>1713</v>
      </c>
      <c r="D61" s="391" t="s">
        <v>1309</v>
      </c>
      <c r="E61" s="393" t="s">
        <v>1311</v>
      </c>
      <c r="F61" s="394" t="s">
        <v>217</v>
      </c>
      <c r="G61" s="395">
        <v>52051565</v>
      </c>
      <c r="H61" s="393" t="s">
        <v>1314</v>
      </c>
      <c r="I61" s="394">
        <v>43122</v>
      </c>
      <c r="J61" s="394">
        <v>43125</v>
      </c>
      <c r="K61" s="394"/>
      <c r="L61" s="395">
        <v>336</v>
      </c>
      <c r="M61" s="396">
        <v>53200000</v>
      </c>
      <c r="N61" s="396"/>
      <c r="O61" s="396"/>
      <c r="P61" s="395"/>
      <c r="Q61" s="395"/>
      <c r="R61" s="395"/>
      <c r="S61" s="395"/>
      <c r="T61" s="395"/>
      <c r="U61" s="395"/>
      <c r="V61" s="395"/>
      <c r="W61" s="395"/>
      <c r="X61" s="395"/>
      <c r="Y61" s="395"/>
      <c r="Z61" s="395"/>
      <c r="AA61" s="394" t="s">
        <v>600</v>
      </c>
      <c r="AB61" s="397">
        <v>1536</v>
      </c>
      <c r="AC61" s="395"/>
      <c r="AD61" s="394" t="s">
        <v>602</v>
      </c>
      <c r="AE61" s="409"/>
      <c r="AF61" s="398">
        <v>53200000</v>
      </c>
      <c r="AG61" s="394" t="s">
        <v>228</v>
      </c>
      <c r="AH61" s="391" t="s">
        <v>229</v>
      </c>
      <c r="AI61" s="352"/>
      <c r="AJ61" s="352"/>
    </row>
    <row r="62" spans="1:36" ht="12.75" hidden="1" customHeight="1">
      <c r="A62" s="391" t="s">
        <v>1326</v>
      </c>
      <c r="B62" s="392" t="s">
        <v>1734</v>
      </c>
      <c r="C62" s="391" t="s">
        <v>1713</v>
      </c>
      <c r="D62" s="391" t="s">
        <v>1328</v>
      </c>
      <c r="E62" s="393" t="s">
        <v>1329</v>
      </c>
      <c r="F62" s="394" t="s">
        <v>217</v>
      </c>
      <c r="G62" s="395">
        <v>1013640413</v>
      </c>
      <c r="H62" s="393" t="s">
        <v>1314</v>
      </c>
      <c r="I62" s="394">
        <v>43122</v>
      </c>
      <c r="J62" s="394">
        <v>43125</v>
      </c>
      <c r="K62" s="394"/>
      <c r="L62" s="395">
        <v>336</v>
      </c>
      <c r="M62" s="396">
        <v>53200000</v>
      </c>
      <c r="N62" s="396"/>
      <c r="O62" s="396"/>
      <c r="P62" s="395"/>
      <c r="Q62" s="395"/>
      <c r="R62" s="395"/>
      <c r="S62" s="395"/>
      <c r="T62" s="395"/>
      <c r="U62" s="395"/>
      <c r="V62" s="395"/>
      <c r="W62" s="395"/>
      <c r="X62" s="395"/>
      <c r="Y62" s="395"/>
      <c r="Z62" s="395"/>
      <c r="AA62" s="394" t="s">
        <v>600</v>
      </c>
      <c r="AB62" s="397">
        <v>1536</v>
      </c>
      <c r="AC62" s="395"/>
      <c r="AD62" s="394" t="s">
        <v>602</v>
      </c>
      <c r="AE62" s="409"/>
      <c r="AF62" s="398">
        <v>53200000</v>
      </c>
      <c r="AG62" s="394" t="s">
        <v>228</v>
      </c>
      <c r="AH62" s="391" t="s">
        <v>229</v>
      </c>
      <c r="AI62" s="352"/>
      <c r="AJ62" s="352"/>
    </row>
    <row r="63" spans="1:36" ht="12.75" hidden="1" customHeight="1">
      <c r="A63" s="391" t="s">
        <v>1338</v>
      </c>
      <c r="B63" s="392" t="s">
        <v>1734</v>
      </c>
      <c r="C63" s="391" t="s">
        <v>1713</v>
      </c>
      <c r="D63" s="391" t="s">
        <v>1340</v>
      </c>
      <c r="E63" s="393" t="s">
        <v>1341</v>
      </c>
      <c r="F63" s="394" t="s">
        <v>217</v>
      </c>
      <c r="G63" s="395">
        <v>80114984</v>
      </c>
      <c r="H63" s="393" t="s">
        <v>1314</v>
      </c>
      <c r="I63" s="394">
        <v>43123</v>
      </c>
      <c r="J63" s="394">
        <v>43124</v>
      </c>
      <c r="K63" s="394"/>
      <c r="L63" s="395">
        <v>337</v>
      </c>
      <c r="M63" s="396">
        <v>53358333</v>
      </c>
      <c r="N63" s="396"/>
      <c r="O63" s="396"/>
      <c r="P63" s="395"/>
      <c r="Q63" s="395"/>
      <c r="R63" s="395"/>
      <c r="S63" s="395"/>
      <c r="T63" s="395"/>
      <c r="U63" s="395"/>
      <c r="V63" s="395"/>
      <c r="W63" s="395"/>
      <c r="X63" s="395"/>
      <c r="Y63" s="395"/>
      <c r="Z63" s="395"/>
      <c r="AA63" s="394" t="s">
        <v>600</v>
      </c>
      <c r="AB63" s="397">
        <v>1536</v>
      </c>
      <c r="AC63" s="395"/>
      <c r="AD63" s="394" t="s">
        <v>602</v>
      </c>
      <c r="AE63" s="409"/>
      <c r="AF63" s="398">
        <v>53358333</v>
      </c>
      <c r="AG63" s="394" t="s">
        <v>228</v>
      </c>
      <c r="AH63" s="391" t="s">
        <v>229</v>
      </c>
      <c r="AI63" s="352"/>
      <c r="AJ63" s="352"/>
    </row>
    <row r="64" spans="1:36" ht="12.75" customHeight="1">
      <c r="A64" s="391" t="s">
        <v>1359</v>
      </c>
      <c r="B64" s="392" t="s">
        <v>1734</v>
      </c>
      <c r="C64" s="391" t="s">
        <v>1713</v>
      </c>
      <c r="D64" s="391" t="s">
        <v>1362</v>
      </c>
      <c r="E64" s="393" t="s">
        <v>1365</v>
      </c>
      <c r="F64" s="394" t="s">
        <v>217</v>
      </c>
      <c r="G64" s="395">
        <v>1015424848</v>
      </c>
      <c r="H64" s="393" t="s">
        <v>1314</v>
      </c>
      <c r="I64" s="394">
        <v>43125</v>
      </c>
      <c r="J64" s="394">
        <v>43125</v>
      </c>
      <c r="K64" s="394"/>
      <c r="L64" s="395">
        <v>336</v>
      </c>
      <c r="M64" s="396">
        <v>53200000</v>
      </c>
      <c r="N64" s="401">
        <f>+(M64/L64)*30</f>
        <v>4750000</v>
      </c>
      <c r="O64" s="395">
        <v>20</v>
      </c>
      <c r="P64" s="401">
        <f>+((M64/L64)*30)*40%</f>
        <v>1900000</v>
      </c>
      <c r="Q64" s="401">
        <f>+$P64*12.5%</f>
        <v>237500</v>
      </c>
      <c r="R64" s="401">
        <f>+$P64*16%</f>
        <v>304000</v>
      </c>
      <c r="S64" s="401">
        <f>+$P64*0.522%</f>
        <v>9918</v>
      </c>
      <c r="T64" s="401">
        <f>+(M64/L64)*O64</f>
        <v>3166666.666666667</v>
      </c>
      <c r="U64" s="402">
        <f>+(T64/M64)</f>
        <v>5.9523809523809527E-2</v>
      </c>
      <c r="V64" s="402">
        <f>+(W64/L64)</f>
        <v>5.9523809523809521E-2</v>
      </c>
      <c r="W64" s="403">
        <f>+O64</f>
        <v>20</v>
      </c>
      <c r="X64" s="403">
        <f>+L64-W64</f>
        <v>316</v>
      </c>
      <c r="Y64" s="401">
        <f>+M64-T64</f>
        <v>50033333.333333336</v>
      </c>
      <c r="Z64" s="395"/>
      <c r="AA64" s="394" t="s">
        <v>600</v>
      </c>
      <c r="AB64" s="397">
        <v>1536</v>
      </c>
      <c r="AC64" s="395"/>
      <c r="AD64" s="394" t="s">
        <v>602</v>
      </c>
      <c r="AE64" s="409"/>
      <c r="AF64" s="398">
        <v>53200000</v>
      </c>
      <c r="AG64" s="394" t="s">
        <v>228</v>
      </c>
      <c r="AH64" s="391" t="s">
        <v>229</v>
      </c>
      <c r="AI64" s="352"/>
      <c r="AJ64" s="352"/>
    </row>
    <row r="65" spans="1:36" ht="12.75" hidden="1" customHeight="1">
      <c r="A65" s="391" t="s">
        <v>1388</v>
      </c>
      <c r="B65" s="392" t="s">
        <v>1734</v>
      </c>
      <c r="C65" s="391" t="s">
        <v>1713</v>
      </c>
      <c r="D65" s="391" t="s">
        <v>1390</v>
      </c>
      <c r="E65" s="393" t="s">
        <v>1392</v>
      </c>
      <c r="F65" s="391" t="s">
        <v>217</v>
      </c>
      <c r="G65" s="391">
        <v>1013632899</v>
      </c>
      <c r="H65" s="410" t="s">
        <v>1398</v>
      </c>
      <c r="I65" s="394">
        <v>43125</v>
      </c>
      <c r="J65" s="394">
        <v>43125</v>
      </c>
      <c r="K65" s="394"/>
      <c r="L65" s="391">
        <v>336</v>
      </c>
      <c r="M65" s="398">
        <v>53200000</v>
      </c>
      <c r="N65" s="398"/>
      <c r="O65" s="398"/>
      <c r="P65" s="395"/>
      <c r="Q65" s="395"/>
      <c r="R65" s="395"/>
      <c r="S65" s="395"/>
      <c r="T65" s="395"/>
      <c r="U65" s="395"/>
      <c r="V65" s="395"/>
      <c r="W65" s="395"/>
      <c r="X65" s="395"/>
      <c r="Y65" s="395"/>
      <c r="Z65" s="395"/>
      <c r="AA65" s="394" t="s">
        <v>600</v>
      </c>
      <c r="AB65" s="397">
        <v>1536</v>
      </c>
      <c r="AC65" s="395"/>
      <c r="AD65" s="394" t="s">
        <v>602</v>
      </c>
      <c r="AE65" s="409"/>
      <c r="AF65" s="398">
        <v>53200000</v>
      </c>
      <c r="AG65" s="394" t="s">
        <v>228</v>
      </c>
      <c r="AH65" s="391" t="s">
        <v>229</v>
      </c>
      <c r="AI65" s="352"/>
      <c r="AJ65" s="352"/>
    </row>
    <row r="66" spans="1:36" ht="12.75" hidden="1" customHeight="1">
      <c r="A66" s="391" t="s">
        <v>1410</v>
      </c>
      <c r="B66" s="392" t="s">
        <v>1734</v>
      </c>
      <c r="C66" s="391" t="s">
        <v>1713</v>
      </c>
      <c r="D66" s="391" t="s">
        <v>1413</v>
      </c>
      <c r="E66" s="393" t="s">
        <v>1415</v>
      </c>
      <c r="F66" s="394" t="s">
        <v>217</v>
      </c>
      <c r="G66" s="395">
        <v>1018471810</v>
      </c>
      <c r="H66" s="393" t="s">
        <v>1421</v>
      </c>
      <c r="I66" s="394">
        <v>43124</v>
      </c>
      <c r="J66" s="394">
        <v>43125</v>
      </c>
      <c r="K66" s="394"/>
      <c r="L66" s="391">
        <v>336</v>
      </c>
      <c r="M66" s="398">
        <v>53200000</v>
      </c>
      <c r="N66" s="398"/>
      <c r="O66" s="398"/>
      <c r="P66" s="395"/>
      <c r="Q66" s="395"/>
      <c r="R66" s="395"/>
      <c r="S66" s="395"/>
      <c r="T66" s="395"/>
      <c r="U66" s="395"/>
      <c r="V66" s="395"/>
      <c r="W66" s="395"/>
      <c r="X66" s="395"/>
      <c r="Y66" s="395"/>
      <c r="Z66" s="395"/>
      <c r="AA66" s="394" t="s">
        <v>600</v>
      </c>
      <c r="AB66" s="397">
        <v>1536</v>
      </c>
      <c r="AC66" s="395"/>
      <c r="AD66" s="394" t="s">
        <v>602</v>
      </c>
      <c r="AE66" s="409"/>
      <c r="AF66" s="398">
        <v>53200000</v>
      </c>
      <c r="AG66" s="394" t="s">
        <v>228</v>
      </c>
      <c r="AH66" s="391" t="s">
        <v>229</v>
      </c>
      <c r="AI66" s="352"/>
      <c r="AJ66" s="352"/>
    </row>
    <row r="67" spans="1:36" ht="12.75" hidden="1" customHeight="1">
      <c r="A67" s="391" t="s">
        <v>1434</v>
      </c>
      <c r="B67" s="392" t="s">
        <v>1734</v>
      </c>
      <c r="C67" s="391" t="s">
        <v>1713</v>
      </c>
      <c r="D67" s="391" t="s">
        <v>1436</v>
      </c>
      <c r="E67" s="393" t="s">
        <v>1437</v>
      </c>
      <c r="F67" s="394" t="s">
        <v>217</v>
      </c>
      <c r="G67" s="395">
        <v>1030553003</v>
      </c>
      <c r="H67" s="393" t="s">
        <v>1314</v>
      </c>
      <c r="I67" s="394">
        <v>43124</v>
      </c>
      <c r="J67" s="394">
        <v>43125</v>
      </c>
      <c r="K67" s="394"/>
      <c r="L67" s="391">
        <v>336</v>
      </c>
      <c r="M67" s="398">
        <v>53200000</v>
      </c>
      <c r="N67" s="398"/>
      <c r="O67" s="398"/>
      <c r="P67" s="395"/>
      <c r="Q67" s="395"/>
      <c r="R67" s="395"/>
      <c r="S67" s="395"/>
      <c r="T67" s="395"/>
      <c r="U67" s="395"/>
      <c r="V67" s="395"/>
      <c r="W67" s="395"/>
      <c r="X67" s="395"/>
      <c r="Y67" s="395"/>
      <c r="Z67" s="395"/>
      <c r="AA67" s="394" t="s">
        <v>600</v>
      </c>
      <c r="AB67" s="397">
        <v>1536</v>
      </c>
      <c r="AC67" s="395"/>
      <c r="AD67" s="394" t="s">
        <v>602</v>
      </c>
      <c r="AE67" s="409"/>
      <c r="AF67" s="398">
        <v>53200000</v>
      </c>
      <c r="AG67" s="394" t="s">
        <v>228</v>
      </c>
      <c r="AH67" s="391" t="s">
        <v>229</v>
      </c>
      <c r="AI67" s="352"/>
      <c r="AJ67" s="352"/>
    </row>
    <row r="68" spans="1:36" ht="12.75" hidden="1" customHeight="1">
      <c r="A68" s="391" t="s">
        <v>1446</v>
      </c>
      <c r="B68" s="392" t="s">
        <v>1734</v>
      </c>
      <c r="C68" s="391" t="s">
        <v>1713</v>
      </c>
      <c r="D68" s="391" t="s">
        <v>1447</v>
      </c>
      <c r="E68" s="393" t="s">
        <v>609</v>
      </c>
      <c r="F68" s="394" t="s">
        <v>217</v>
      </c>
      <c r="G68" s="395">
        <v>4207517</v>
      </c>
      <c r="H68" s="393" t="s">
        <v>1314</v>
      </c>
      <c r="I68" s="394">
        <v>43125</v>
      </c>
      <c r="J68" s="394">
        <v>43125</v>
      </c>
      <c r="K68" s="394"/>
      <c r="L68" s="391">
        <v>336</v>
      </c>
      <c r="M68" s="398">
        <v>53200000</v>
      </c>
      <c r="N68" s="398"/>
      <c r="O68" s="398"/>
      <c r="P68" s="395"/>
      <c r="Q68" s="395"/>
      <c r="R68" s="395"/>
      <c r="S68" s="395"/>
      <c r="T68" s="395"/>
      <c r="U68" s="395"/>
      <c r="V68" s="395"/>
      <c r="W68" s="395"/>
      <c r="X68" s="395"/>
      <c r="Y68" s="395"/>
      <c r="Z68" s="395"/>
      <c r="AA68" s="394" t="s">
        <v>600</v>
      </c>
      <c r="AB68" s="397">
        <v>1536</v>
      </c>
      <c r="AC68" s="395"/>
      <c r="AD68" s="394" t="s">
        <v>602</v>
      </c>
      <c r="AE68" s="409"/>
      <c r="AF68" s="398">
        <v>53200000</v>
      </c>
      <c r="AG68" s="394" t="s">
        <v>228</v>
      </c>
      <c r="AH68" s="391" t="s">
        <v>229</v>
      </c>
      <c r="AI68" s="352"/>
      <c r="AJ68" s="352"/>
    </row>
    <row r="69" spans="1:36" ht="12.75" hidden="1" customHeight="1">
      <c r="A69" s="381" t="s">
        <v>1451</v>
      </c>
      <c r="B69" s="382" t="s">
        <v>138</v>
      </c>
      <c r="C69" s="383"/>
      <c r="D69" s="384"/>
      <c r="E69" s="385"/>
      <c r="F69" s="384"/>
      <c r="G69" s="386"/>
      <c r="H69" s="385"/>
      <c r="I69" s="384"/>
      <c r="J69" s="384"/>
      <c r="K69" s="384"/>
      <c r="L69" s="386"/>
      <c r="M69" s="387"/>
      <c r="N69" s="387"/>
      <c r="O69" s="387"/>
      <c r="P69" s="386"/>
      <c r="Q69" s="386"/>
      <c r="R69" s="386"/>
      <c r="S69" s="386"/>
      <c r="T69" s="386"/>
      <c r="U69" s="386"/>
      <c r="V69" s="386"/>
      <c r="W69" s="386"/>
      <c r="X69" s="386"/>
      <c r="Y69" s="386"/>
      <c r="Z69" s="386"/>
      <c r="AA69" s="385"/>
      <c r="AB69" s="388"/>
      <c r="AC69" s="386"/>
      <c r="AD69" s="383"/>
      <c r="AE69" s="389"/>
      <c r="AF69" s="387"/>
      <c r="AG69" s="384"/>
      <c r="AH69" s="390" t="s">
        <v>138</v>
      </c>
      <c r="AI69" s="352"/>
      <c r="AJ69" s="352"/>
    </row>
    <row r="70" spans="1:36" ht="12.75" hidden="1" customHeight="1">
      <c r="A70" s="391" t="s">
        <v>1453</v>
      </c>
      <c r="B70" s="392" t="s">
        <v>1734</v>
      </c>
      <c r="C70" s="391" t="s">
        <v>1713</v>
      </c>
      <c r="D70" s="391" t="s">
        <v>1454</v>
      </c>
      <c r="E70" s="393" t="s">
        <v>1455</v>
      </c>
      <c r="F70" s="394" t="s">
        <v>217</v>
      </c>
      <c r="G70" s="395">
        <v>1031151232</v>
      </c>
      <c r="H70" s="393" t="s">
        <v>1314</v>
      </c>
      <c r="I70" s="394">
        <v>43124</v>
      </c>
      <c r="J70" s="394">
        <v>43126</v>
      </c>
      <c r="K70" s="394"/>
      <c r="L70" s="391">
        <v>335</v>
      </c>
      <c r="M70" s="398">
        <v>53041667</v>
      </c>
      <c r="N70" s="398"/>
      <c r="O70" s="398"/>
      <c r="P70" s="395"/>
      <c r="Q70" s="395"/>
      <c r="R70" s="395"/>
      <c r="S70" s="395"/>
      <c r="T70" s="395"/>
      <c r="U70" s="395"/>
      <c r="V70" s="395"/>
      <c r="W70" s="395"/>
      <c r="X70" s="395"/>
      <c r="Y70" s="395"/>
      <c r="Z70" s="395"/>
      <c r="AA70" s="394" t="s">
        <v>600</v>
      </c>
      <c r="AB70" s="397">
        <v>1536</v>
      </c>
      <c r="AC70" s="395"/>
      <c r="AD70" s="394" t="s">
        <v>602</v>
      </c>
      <c r="AE70" s="409"/>
      <c r="AF70" s="398">
        <v>53041667</v>
      </c>
      <c r="AG70" s="394" t="s">
        <v>228</v>
      </c>
      <c r="AH70" s="391" t="s">
        <v>229</v>
      </c>
      <c r="AI70" s="352"/>
      <c r="AJ70" s="352"/>
    </row>
    <row r="71" spans="1:36" ht="12.75" hidden="1" customHeight="1">
      <c r="A71" s="391" t="s">
        <v>1457</v>
      </c>
      <c r="B71" s="392" t="s">
        <v>1734</v>
      </c>
      <c r="C71" s="391" t="s">
        <v>1713</v>
      </c>
      <c r="D71" s="391" t="s">
        <v>1458</v>
      </c>
      <c r="E71" s="393" t="s">
        <v>1459</v>
      </c>
      <c r="F71" s="394" t="s">
        <v>217</v>
      </c>
      <c r="G71" s="395">
        <v>52363861</v>
      </c>
      <c r="H71" s="411" t="s">
        <v>1460</v>
      </c>
      <c r="I71" s="394">
        <v>43126</v>
      </c>
      <c r="J71" s="394">
        <v>43126</v>
      </c>
      <c r="K71" s="394"/>
      <c r="L71" s="391">
        <v>335</v>
      </c>
      <c r="M71" s="398">
        <v>53041667</v>
      </c>
      <c r="N71" s="398"/>
      <c r="O71" s="398"/>
      <c r="P71" s="395"/>
      <c r="Q71" s="395"/>
      <c r="R71" s="395"/>
      <c r="S71" s="395"/>
      <c r="T71" s="395"/>
      <c r="U71" s="395"/>
      <c r="V71" s="395"/>
      <c r="W71" s="395"/>
      <c r="X71" s="395"/>
      <c r="Y71" s="395"/>
      <c r="Z71" s="395"/>
      <c r="AA71" s="394" t="s">
        <v>600</v>
      </c>
      <c r="AB71" s="397">
        <v>1536</v>
      </c>
      <c r="AC71" s="395"/>
      <c r="AD71" s="394" t="s">
        <v>602</v>
      </c>
      <c r="AE71" s="409"/>
      <c r="AF71" s="398">
        <v>53041667</v>
      </c>
      <c r="AG71" s="394" t="s">
        <v>228</v>
      </c>
      <c r="AH71" s="391" t="s">
        <v>229</v>
      </c>
      <c r="AI71" s="352"/>
      <c r="AJ71" s="352"/>
    </row>
    <row r="72" spans="1:36" ht="12.75" hidden="1" customHeight="1">
      <c r="A72" s="381" t="s">
        <v>1462</v>
      </c>
      <c r="B72" s="382" t="s">
        <v>138</v>
      </c>
      <c r="C72" s="383"/>
      <c r="D72" s="384"/>
      <c r="E72" s="385"/>
      <c r="F72" s="384"/>
      <c r="G72" s="386"/>
      <c r="H72" s="385"/>
      <c r="I72" s="384"/>
      <c r="J72" s="384"/>
      <c r="K72" s="384"/>
      <c r="L72" s="386"/>
      <c r="M72" s="387"/>
      <c r="N72" s="387"/>
      <c r="O72" s="387"/>
      <c r="P72" s="386"/>
      <c r="Q72" s="386"/>
      <c r="R72" s="386"/>
      <c r="S72" s="386"/>
      <c r="T72" s="386"/>
      <c r="U72" s="386"/>
      <c r="V72" s="386"/>
      <c r="W72" s="386"/>
      <c r="X72" s="386"/>
      <c r="Y72" s="386"/>
      <c r="Z72" s="386"/>
      <c r="AA72" s="385"/>
      <c r="AB72" s="388"/>
      <c r="AC72" s="386"/>
      <c r="AD72" s="383"/>
      <c r="AE72" s="389"/>
      <c r="AF72" s="387"/>
      <c r="AG72" s="384"/>
      <c r="AH72" s="390" t="s">
        <v>138</v>
      </c>
      <c r="AI72" s="352"/>
      <c r="AJ72" s="352"/>
    </row>
    <row r="73" spans="1:36" ht="12.75" hidden="1" customHeight="1">
      <c r="A73" s="381" t="s">
        <v>1463</v>
      </c>
      <c r="B73" s="382" t="s">
        <v>138</v>
      </c>
      <c r="C73" s="383"/>
      <c r="D73" s="384"/>
      <c r="E73" s="385"/>
      <c r="F73" s="384"/>
      <c r="G73" s="386"/>
      <c r="H73" s="385"/>
      <c r="I73" s="384"/>
      <c r="J73" s="384"/>
      <c r="K73" s="384"/>
      <c r="L73" s="386"/>
      <c r="M73" s="387"/>
      <c r="N73" s="387"/>
      <c r="O73" s="387"/>
      <c r="P73" s="386"/>
      <c r="Q73" s="386"/>
      <c r="R73" s="386"/>
      <c r="S73" s="386"/>
      <c r="T73" s="386"/>
      <c r="U73" s="386"/>
      <c r="V73" s="386"/>
      <c r="W73" s="386"/>
      <c r="X73" s="386"/>
      <c r="Y73" s="386"/>
      <c r="Z73" s="386"/>
      <c r="AA73" s="385"/>
      <c r="AB73" s="388"/>
      <c r="AC73" s="386"/>
      <c r="AD73" s="383"/>
      <c r="AE73" s="389"/>
      <c r="AF73" s="387"/>
      <c r="AG73" s="384"/>
      <c r="AH73" s="390" t="s">
        <v>138</v>
      </c>
      <c r="AI73" s="352"/>
      <c r="AJ73" s="352"/>
    </row>
    <row r="74" spans="1:36" ht="12.75" hidden="1" customHeight="1">
      <c r="A74" s="381" t="s">
        <v>1465</v>
      </c>
      <c r="B74" s="382" t="s">
        <v>138</v>
      </c>
      <c r="C74" s="383"/>
      <c r="D74" s="384"/>
      <c r="E74" s="385"/>
      <c r="F74" s="384"/>
      <c r="G74" s="386"/>
      <c r="H74" s="385"/>
      <c r="I74" s="384"/>
      <c r="J74" s="384"/>
      <c r="K74" s="384"/>
      <c r="L74" s="386"/>
      <c r="M74" s="387"/>
      <c r="N74" s="387"/>
      <c r="O74" s="387"/>
      <c r="P74" s="386"/>
      <c r="Q74" s="386"/>
      <c r="R74" s="386"/>
      <c r="S74" s="386"/>
      <c r="T74" s="386"/>
      <c r="U74" s="386"/>
      <c r="V74" s="386"/>
      <c r="W74" s="386"/>
      <c r="X74" s="386"/>
      <c r="Y74" s="386"/>
      <c r="Z74" s="386"/>
      <c r="AA74" s="385"/>
      <c r="AB74" s="388"/>
      <c r="AC74" s="386"/>
      <c r="AD74" s="383"/>
      <c r="AE74" s="389"/>
      <c r="AF74" s="387"/>
      <c r="AG74" s="384"/>
      <c r="AH74" s="390" t="s">
        <v>138</v>
      </c>
      <c r="AI74" s="352"/>
      <c r="AJ74" s="352"/>
    </row>
    <row r="75" spans="1:36" ht="12.75" hidden="1" customHeight="1">
      <c r="A75" s="391" t="s">
        <v>1467</v>
      </c>
      <c r="B75" s="392" t="s">
        <v>1734</v>
      </c>
      <c r="C75" s="391" t="s">
        <v>1713</v>
      </c>
      <c r="D75" s="391" t="s">
        <v>1468</v>
      </c>
      <c r="E75" s="393" t="s">
        <v>1469</v>
      </c>
      <c r="F75" s="394" t="s">
        <v>217</v>
      </c>
      <c r="G75" s="395">
        <v>1031170465</v>
      </c>
      <c r="H75" s="393" t="s">
        <v>1470</v>
      </c>
      <c r="I75" s="394">
        <v>43126</v>
      </c>
      <c r="J75" s="394">
        <v>43126</v>
      </c>
      <c r="K75" s="394"/>
      <c r="L75" s="391">
        <v>335</v>
      </c>
      <c r="M75" s="398">
        <v>25125000</v>
      </c>
      <c r="N75" s="398"/>
      <c r="O75" s="398"/>
      <c r="P75" s="395"/>
      <c r="Q75" s="395"/>
      <c r="R75" s="395"/>
      <c r="S75" s="395"/>
      <c r="T75" s="395"/>
      <c r="U75" s="395"/>
      <c r="V75" s="395"/>
      <c r="W75" s="395"/>
      <c r="X75" s="395"/>
      <c r="Y75" s="395"/>
      <c r="Z75" s="395"/>
      <c r="AA75" s="394" t="s">
        <v>173</v>
      </c>
      <c r="AB75" s="397">
        <v>1549</v>
      </c>
      <c r="AC75" s="395"/>
      <c r="AD75" s="394" t="s">
        <v>182</v>
      </c>
      <c r="AE75" s="409"/>
      <c r="AF75" s="398">
        <v>25125000</v>
      </c>
      <c r="AG75" s="394" t="s">
        <v>228</v>
      </c>
      <c r="AH75" s="391" t="s">
        <v>229</v>
      </c>
      <c r="AI75" s="352"/>
      <c r="AJ75" s="352"/>
    </row>
    <row r="76" spans="1:36" ht="12.75" hidden="1" customHeight="1">
      <c r="A76" s="391" t="s">
        <v>1473</v>
      </c>
      <c r="B76" s="392" t="s">
        <v>1734</v>
      </c>
      <c r="C76" s="391" t="s">
        <v>1713</v>
      </c>
      <c r="D76" s="391" t="s">
        <v>1474</v>
      </c>
      <c r="E76" s="393" t="s">
        <v>1475</v>
      </c>
      <c r="F76" s="394" t="s">
        <v>217</v>
      </c>
      <c r="G76" s="395">
        <v>1023896385</v>
      </c>
      <c r="H76" s="393" t="s">
        <v>1470</v>
      </c>
      <c r="I76" s="394">
        <v>43126</v>
      </c>
      <c r="J76" s="394">
        <v>43126</v>
      </c>
      <c r="K76" s="394"/>
      <c r="L76" s="391">
        <v>335</v>
      </c>
      <c r="M76" s="398">
        <v>25125000</v>
      </c>
      <c r="N76" s="398"/>
      <c r="O76" s="398"/>
      <c r="P76" s="395"/>
      <c r="Q76" s="395"/>
      <c r="R76" s="395"/>
      <c r="S76" s="395"/>
      <c r="T76" s="395"/>
      <c r="U76" s="395"/>
      <c r="V76" s="395"/>
      <c r="W76" s="395"/>
      <c r="X76" s="395"/>
      <c r="Y76" s="395"/>
      <c r="Z76" s="395"/>
      <c r="AA76" s="394" t="s">
        <v>173</v>
      </c>
      <c r="AB76" s="397">
        <v>1549</v>
      </c>
      <c r="AC76" s="395"/>
      <c r="AD76" s="394" t="s">
        <v>182</v>
      </c>
      <c r="AE76" s="409"/>
      <c r="AF76" s="398">
        <v>25125000</v>
      </c>
      <c r="AG76" s="394" t="s">
        <v>228</v>
      </c>
      <c r="AH76" s="391" t="s">
        <v>229</v>
      </c>
      <c r="AI76" s="352"/>
      <c r="AJ76" s="352"/>
    </row>
    <row r="77" spans="1:36" ht="12.75" hidden="1" customHeight="1">
      <c r="A77" s="391" t="s">
        <v>1476</v>
      </c>
      <c r="B77" s="392" t="s">
        <v>1734</v>
      </c>
      <c r="C77" s="391" t="s">
        <v>1713</v>
      </c>
      <c r="D77" s="391" t="s">
        <v>1478</v>
      </c>
      <c r="E77" s="393" t="s">
        <v>1479</v>
      </c>
      <c r="F77" s="394" t="s">
        <v>217</v>
      </c>
      <c r="G77" s="395">
        <v>74323074</v>
      </c>
      <c r="H77" s="393" t="s">
        <v>1480</v>
      </c>
      <c r="I77" s="394">
        <v>43122</v>
      </c>
      <c r="J77" s="394">
        <v>43125</v>
      </c>
      <c r="K77" s="394"/>
      <c r="L77" s="391">
        <v>336</v>
      </c>
      <c r="M77" s="398">
        <v>53760000</v>
      </c>
      <c r="N77" s="398"/>
      <c r="O77" s="398"/>
      <c r="P77" s="395"/>
      <c r="Q77" s="395"/>
      <c r="R77" s="395"/>
      <c r="S77" s="395"/>
      <c r="T77" s="395"/>
      <c r="U77" s="395"/>
      <c r="V77" s="395"/>
      <c r="W77" s="395"/>
      <c r="X77" s="395"/>
      <c r="Y77" s="395"/>
      <c r="Z77" s="395"/>
      <c r="AA77" s="394" t="s">
        <v>173</v>
      </c>
      <c r="AB77" s="397">
        <v>1549</v>
      </c>
      <c r="AC77" s="395"/>
      <c r="AD77" s="394" t="s">
        <v>182</v>
      </c>
      <c r="AE77" s="409"/>
      <c r="AF77" s="398">
        <v>53760000</v>
      </c>
      <c r="AG77" s="394" t="s">
        <v>228</v>
      </c>
      <c r="AH77" s="391" t="s">
        <v>229</v>
      </c>
      <c r="AI77" s="352"/>
      <c r="AJ77" s="352"/>
    </row>
    <row r="78" spans="1:36" ht="12.75" hidden="1" customHeight="1">
      <c r="A78" s="391" t="s">
        <v>1482</v>
      </c>
      <c r="B78" s="392" t="s">
        <v>1734</v>
      </c>
      <c r="C78" s="391" t="s">
        <v>1713</v>
      </c>
      <c r="D78" s="391" t="s">
        <v>1485</v>
      </c>
      <c r="E78" s="393" t="s">
        <v>1486</v>
      </c>
      <c r="F78" s="394" t="s">
        <v>217</v>
      </c>
      <c r="G78" s="395">
        <v>52009183</v>
      </c>
      <c r="H78" s="393" t="s">
        <v>1480</v>
      </c>
      <c r="I78" s="394">
        <v>43123</v>
      </c>
      <c r="J78" s="394">
        <v>43140</v>
      </c>
      <c r="K78" s="394"/>
      <c r="L78" s="391">
        <v>338</v>
      </c>
      <c r="M78" s="398">
        <v>54080000</v>
      </c>
      <c r="N78" s="398"/>
      <c r="O78" s="398"/>
      <c r="P78" s="395"/>
      <c r="Q78" s="395"/>
      <c r="R78" s="395"/>
      <c r="S78" s="395"/>
      <c r="T78" s="395"/>
      <c r="U78" s="395"/>
      <c r="V78" s="395"/>
      <c r="W78" s="395"/>
      <c r="X78" s="395"/>
      <c r="Y78" s="395"/>
      <c r="Z78" s="395"/>
      <c r="AA78" s="394" t="s">
        <v>173</v>
      </c>
      <c r="AB78" s="397">
        <v>1549</v>
      </c>
      <c r="AC78" s="395"/>
      <c r="AD78" s="394" t="s">
        <v>182</v>
      </c>
      <c r="AE78" s="409"/>
      <c r="AF78" s="398">
        <v>54080000</v>
      </c>
      <c r="AG78" s="394" t="s">
        <v>228</v>
      </c>
      <c r="AH78" s="391" t="s">
        <v>229</v>
      </c>
      <c r="AI78" s="352"/>
      <c r="AJ78" s="352"/>
    </row>
    <row r="79" spans="1:36" ht="12.75" hidden="1" customHeight="1">
      <c r="A79" s="391" t="s">
        <v>1489</v>
      </c>
      <c r="B79" s="392" t="s">
        <v>1734</v>
      </c>
      <c r="C79" s="391" t="s">
        <v>1713</v>
      </c>
      <c r="D79" s="391" t="s">
        <v>1490</v>
      </c>
      <c r="E79" s="393" t="s">
        <v>1492</v>
      </c>
      <c r="F79" s="394" t="s">
        <v>217</v>
      </c>
      <c r="G79" s="395">
        <v>19444653</v>
      </c>
      <c r="H79" s="393" t="s">
        <v>1480</v>
      </c>
      <c r="I79" s="394">
        <v>43125</v>
      </c>
      <c r="J79" s="394">
        <v>43140</v>
      </c>
      <c r="K79" s="394"/>
      <c r="L79" s="391">
        <v>335</v>
      </c>
      <c r="M79" s="398">
        <v>53600000</v>
      </c>
      <c r="N79" s="398"/>
      <c r="O79" s="398"/>
      <c r="P79" s="395"/>
      <c r="Q79" s="395"/>
      <c r="R79" s="395"/>
      <c r="S79" s="395"/>
      <c r="T79" s="395"/>
      <c r="U79" s="395"/>
      <c r="V79" s="395"/>
      <c r="W79" s="395"/>
      <c r="X79" s="395"/>
      <c r="Y79" s="395"/>
      <c r="Z79" s="395"/>
      <c r="AA79" s="394" t="s">
        <v>173</v>
      </c>
      <c r="AB79" s="397">
        <v>1549</v>
      </c>
      <c r="AC79" s="395"/>
      <c r="AD79" s="394" t="s">
        <v>182</v>
      </c>
      <c r="AE79" s="409"/>
      <c r="AF79" s="398">
        <v>53600000</v>
      </c>
      <c r="AG79" s="394" t="s">
        <v>228</v>
      </c>
      <c r="AH79" s="391" t="s">
        <v>229</v>
      </c>
      <c r="AI79" s="352"/>
      <c r="AJ79" s="352"/>
    </row>
    <row r="80" spans="1:36" ht="12.75" hidden="1" customHeight="1">
      <c r="A80" s="391" t="s">
        <v>1494</v>
      </c>
      <c r="B80" s="392" t="s">
        <v>1734</v>
      </c>
      <c r="C80" s="391" t="s">
        <v>1713</v>
      </c>
      <c r="D80" s="391" t="s">
        <v>1496</v>
      </c>
      <c r="E80" s="393" t="s">
        <v>1497</v>
      </c>
      <c r="F80" s="394" t="s">
        <v>217</v>
      </c>
      <c r="G80" s="395">
        <v>1093748356</v>
      </c>
      <c r="H80" s="393" t="s">
        <v>1480</v>
      </c>
      <c r="I80" s="394">
        <v>43124</v>
      </c>
      <c r="J80" s="394">
        <v>43140</v>
      </c>
      <c r="K80" s="394"/>
      <c r="L80" s="391">
        <v>336</v>
      </c>
      <c r="M80" s="398">
        <v>53760000</v>
      </c>
      <c r="N80" s="398"/>
      <c r="O80" s="398"/>
      <c r="P80" s="395"/>
      <c r="Q80" s="395"/>
      <c r="R80" s="395"/>
      <c r="S80" s="395"/>
      <c r="T80" s="395"/>
      <c r="U80" s="395"/>
      <c r="V80" s="395"/>
      <c r="W80" s="395"/>
      <c r="X80" s="395"/>
      <c r="Y80" s="395"/>
      <c r="Z80" s="395"/>
      <c r="AA80" s="394" t="s">
        <v>173</v>
      </c>
      <c r="AB80" s="397">
        <v>1549</v>
      </c>
      <c r="AC80" s="395"/>
      <c r="AD80" s="394" t="s">
        <v>182</v>
      </c>
      <c r="AE80" s="409"/>
      <c r="AF80" s="398">
        <v>53760000</v>
      </c>
      <c r="AG80" s="394" t="s">
        <v>228</v>
      </c>
      <c r="AH80" s="391" t="s">
        <v>229</v>
      </c>
      <c r="AI80" s="352"/>
      <c r="AJ80" s="352"/>
    </row>
    <row r="81" spans="1:36" ht="12.75" hidden="1" customHeight="1">
      <c r="A81" s="391" t="s">
        <v>1498</v>
      </c>
      <c r="B81" s="392" t="s">
        <v>1734</v>
      </c>
      <c r="C81" s="391" t="s">
        <v>1713</v>
      </c>
      <c r="D81" s="391" t="s">
        <v>1499</v>
      </c>
      <c r="E81" s="393" t="s">
        <v>1500</v>
      </c>
      <c r="F81" s="394" t="s">
        <v>217</v>
      </c>
      <c r="G81" s="395">
        <v>52898025</v>
      </c>
      <c r="H81" s="393" t="s">
        <v>1480</v>
      </c>
      <c r="I81" s="394">
        <v>43122</v>
      </c>
      <c r="J81" s="394">
        <v>43140</v>
      </c>
      <c r="K81" s="394"/>
      <c r="L81" s="391">
        <v>336</v>
      </c>
      <c r="M81" s="398">
        <v>53760000</v>
      </c>
      <c r="N81" s="398"/>
      <c r="O81" s="398"/>
      <c r="P81" s="395"/>
      <c r="Q81" s="395"/>
      <c r="R81" s="395"/>
      <c r="S81" s="395"/>
      <c r="T81" s="395"/>
      <c r="U81" s="395"/>
      <c r="V81" s="395"/>
      <c r="W81" s="395"/>
      <c r="X81" s="395"/>
      <c r="Y81" s="395"/>
      <c r="Z81" s="395"/>
      <c r="AA81" s="394" t="s">
        <v>173</v>
      </c>
      <c r="AB81" s="397">
        <v>1549</v>
      </c>
      <c r="AC81" s="395"/>
      <c r="AD81" s="394" t="s">
        <v>182</v>
      </c>
      <c r="AE81" s="409"/>
      <c r="AF81" s="398">
        <v>53760000</v>
      </c>
      <c r="AG81" s="394" t="s">
        <v>228</v>
      </c>
      <c r="AH81" s="391" t="s">
        <v>229</v>
      </c>
      <c r="AI81" s="352"/>
      <c r="AJ81" s="352"/>
    </row>
    <row r="82" spans="1:36" ht="12.75" hidden="1" customHeight="1">
      <c r="A82" s="391" t="s">
        <v>1502</v>
      </c>
      <c r="B82" s="392" t="s">
        <v>1734</v>
      </c>
      <c r="C82" s="391" t="s">
        <v>1713</v>
      </c>
      <c r="D82" s="391" t="s">
        <v>1503</v>
      </c>
      <c r="E82" s="393" t="s">
        <v>1504</v>
      </c>
      <c r="F82" s="394" t="s">
        <v>217</v>
      </c>
      <c r="G82" s="395">
        <v>79455376</v>
      </c>
      <c r="H82" s="393" t="s">
        <v>1480</v>
      </c>
      <c r="I82" s="394">
        <v>43126</v>
      </c>
      <c r="J82" s="394">
        <v>43140</v>
      </c>
      <c r="K82" s="394"/>
      <c r="L82" s="391">
        <v>336</v>
      </c>
      <c r="M82" s="398">
        <v>53760000</v>
      </c>
      <c r="N82" s="398"/>
      <c r="O82" s="398"/>
      <c r="P82" s="395"/>
      <c r="Q82" s="395"/>
      <c r="R82" s="395"/>
      <c r="S82" s="395"/>
      <c r="T82" s="395"/>
      <c r="U82" s="395"/>
      <c r="V82" s="395"/>
      <c r="W82" s="395"/>
      <c r="X82" s="395"/>
      <c r="Y82" s="395"/>
      <c r="Z82" s="395"/>
      <c r="AA82" s="394" t="s">
        <v>173</v>
      </c>
      <c r="AB82" s="397">
        <v>1549</v>
      </c>
      <c r="AC82" s="395"/>
      <c r="AD82" s="394" t="s">
        <v>182</v>
      </c>
      <c r="AE82" s="409"/>
      <c r="AF82" s="398">
        <v>53760000</v>
      </c>
      <c r="AG82" s="394" t="s">
        <v>228</v>
      </c>
      <c r="AH82" s="391" t="s">
        <v>229</v>
      </c>
      <c r="AI82" s="352"/>
      <c r="AJ82" s="352"/>
    </row>
    <row r="83" spans="1:36" ht="12.75" hidden="1" customHeight="1">
      <c r="A83" s="391" t="s">
        <v>1508</v>
      </c>
      <c r="B83" s="392" t="s">
        <v>1734</v>
      </c>
      <c r="C83" s="391" t="s">
        <v>1713</v>
      </c>
      <c r="D83" s="391" t="s">
        <v>1509</v>
      </c>
      <c r="E83" s="393" t="s">
        <v>1510</v>
      </c>
      <c r="F83" s="394" t="s">
        <v>217</v>
      </c>
      <c r="G83" s="395">
        <v>1052379235</v>
      </c>
      <c r="H83" s="393" t="s">
        <v>1480</v>
      </c>
      <c r="I83" s="394">
        <v>43124</v>
      </c>
      <c r="J83" s="394">
        <v>43140</v>
      </c>
      <c r="K83" s="394"/>
      <c r="L83" s="391">
        <v>335</v>
      </c>
      <c r="M83" s="398">
        <v>53600000</v>
      </c>
      <c r="N83" s="398"/>
      <c r="O83" s="398"/>
      <c r="P83" s="395"/>
      <c r="Q83" s="395"/>
      <c r="R83" s="395"/>
      <c r="S83" s="395"/>
      <c r="T83" s="395"/>
      <c r="U83" s="395"/>
      <c r="V83" s="395"/>
      <c r="W83" s="395"/>
      <c r="X83" s="395"/>
      <c r="Y83" s="395"/>
      <c r="Z83" s="395"/>
      <c r="AA83" s="394" t="s">
        <v>173</v>
      </c>
      <c r="AB83" s="397">
        <v>1549</v>
      </c>
      <c r="AC83" s="395"/>
      <c r="AD83" s="394" t="s">
        <v>182</v>
      </c>
      <c r="AE83" s="409"/>
      <c r="AF83" s="398">
        <v>53600000</v>
      </c>
      <c r="AG83" s="394" t="s">
        <v>228</v>
      </c>
      <c r="AH83" s="391" t="s">
        <v>229</v>
      </c>
      <c r="AI83" s="352"/>
      <c r="AJ83" s="352"/>
    </row>
    <row r="84" spans="1:36" ht="12.75" hidden="1" customHeight="1">
      <c r="A84" s="391" t="s">
        <v>1512</v>
      </c>
      <c r="B84" s="392" t="s">
        <v>1734</v>
      </c>
      <c r="C84" s="391" t="s">
        <v>1713</v>
      </c>
      <c r="D84" s="391" t="s">
        <v>1513</v>
      </c>
      <c r="E84" s="393" t="s">
        <v>1514</v>
      </c>
      <c r="F84" s="394" t="s">
        <v>217</v>
      </c>
      <c r="G84" s="395">
        <v>41738320</v>
      </c>
      <c r="H84" s="393" t="s">
        <v>1480</v>
      </c>
      <c r="I84" s="394">
        <v>43124</v>
      </c>
      <c r="J84" s="394">
        <v>43140</v>
      </c>
      <c r="K84" s="394"/>
      <c r="L84" s="391">
        <v>336</v>
      </c>
      <c r="M84" s="398">
        <v>53760000</v>
      </c>
      <c r="N84" s="398"/>
      <c r="O84" s="398"/>
      <c r="P84" s="395"/>
      <c r="Q84" s="395"/>
      <c r="R84" s="395"/>
      <c r="S84" s="395"/>
      <c r="T84" s="395"/>
      <c r="U84" s="395"/>
      <c r="V84" s="395"/>
      <c r="W84" s="395"/>
      <c r="X84" s="395"/>
      <c r="Y84" s="395"/>
      <c r="Z84" s="395"/>
      <c r="AA84" s="394" t="s">
        <v>173</v>
      </c>
      <c r="AB84" s="397">
        <v>1549</v>
      </c>
      <c r="AC84" s="395"/>
      <c r="AD84" s="394" t="s">
        <v>182</v>
      </c>
      <c r="AE84" s="409"/>
      <c r="AF84" s="398">
        <v>53760000</v>
      </c>
      <c r="AG84" s="394" t="s">
        <v>228</v>
      </c>
      <c r="AH84" s="391" t="s">
        <v>229</v>
      </c>
      <c r="AI84" s="352"/>
      <c r="AJ84" s="352"/>
    </row>
    <row r="85" spans="1:36" ht="12.75" hidden="1" customHeight="1">
      <c r="A85" s="391" t="s">
        <v>1515</v>
      </c>
      <c r="B85" s="392" t="s">
        <v>1734</v>
      </c>
      <c r="C85" s="391" t="s">
        <v>1713</v>
      </c>
      <c r="D85" s="391" t="s">
        <v>1516</v>
      </c>
      <c r="E85" s="393" t="s">
        <v>1517</v>
      </c>
      <c r="F85" s="394" t="s">
        <v>217</v>
      </c>
      <c r="G85" s="395">
        <v>80903349</v>
      </c>
      <c r="H85" s="393" t="s">
        <v>1480</v>
      </c>
      <c r="I85" s="394">
        <v>43124</v>
      </c>
      <c r="J85" s="394">
        <v>43140</v>
      </c>
      <c r="K85" s="394"/>
      <c r="L85" s="391">
        <v>336</v>
      </c>
      <c r="M85" s="398">
        <v>53760000</v>
      </c>
      <c r="N85" s="398"/>
      <c r="O85" s="398"/>
      <c r="P85" s="395"/>
      <c r="Q85" s="395"/>
      <c r="R85" s="395"/>
      <c r="S85" s="395"/>
      <c r="T85" s="395"/>
      <c r="U85" s="395"/>
      <c r="V85" s="395"/>
      <c r="W85" s="395"/>
      <c r="X85" s="395"/>
      <c r="Y85" s="395"/>
      <c r="Z85" s="395"/>
      <c r="AA85" s="394" t="s">
        <v>173</v>
      </c>
      <c r="AB85" s="397">
        <v>1549</v>
      </c>
      <c r="AC85" s="395"/>
      <c r="AD85" s="394" t="s">
        <v>182</v>
      </c>
      <c r="AE85" s="409"/>
      <c r="AF85" s="398">
        <v>53760000</v>
      </c>
      <c r="AG85" s="394" t="s">
        <v>228</v>
      </c>
      <c r="AH85" s="391" t="s">
        <v>229</v>
      </c>
      <c r="AI85" s="352"/>
      <c r="AJ85" s="352"/>
    </row>
    <row r="86" spans="1:36" ht="12.75" hidden="1" customHeight="1">
      <c r="A86" s="391" t="s">
        <v>1520</v>
      </c>
      <c r="B86" s="392" t="s">
        <v>1734</v>
      </c>
      <c r="C86" s="391" t="s">
        <v>1713</v>
      </c>
      <c r="D86" s="391" t="s">
        <v>1521</v>
      </c>
      <c r="E86" s="393" t="s">
        <v>3565</v>
      </c>
      <c r="F86" s="394" t="s">
        <v>217</v>
      </c>
      <c r="G86" s="391">
        <v>79632494</v>
      </c>
      <c r="H86" s="410" t="s">
        <v>1524</v>
      </c>
      <c r="I86" s="394">
        <v>43126</v>
      </c>
      <c r="J86" s="394">
        <v>43129</v>
      </c>
      <c r="K86" s="394"/>
      <c r="L86" s="391">
        <v>240</v>
      </c>
      <c r="M86" s="398">
        <v>38400000</v>
      </c>
      <c r="N86" s="398"/>
      <c r="O86" s="398"/>
      <c r="P86" s="395"/>
      <c r="Q86" s="395"/>
      <c r="R86" s="395"/>
      <c r="S86" s="395"/>
      <c r="T86" s="395"/>
      <c r="U86" s="395"/>
      <c r="V86" s="395"/>
      <c r="W86" s="395"/>
      <c r="X86" s="395"/>
      <c r="Y86" s="395"/>
      <c r="Z86" s="395"/>
      <c r="AA86" s="394" t="s">
        <v>173</v>
      </c>
      <c r="AB86" s="397">
        <v>1549</v>
      </c>
      <c r="AC86" s="395"/>
      <c r="AD86" s="394" t="s">
        <v>182</v>
      </c>
      <c r="AE86" s="409"/>
      <c r="AF86" s="398">
        <v>38400000</v>
      </c>
      <c r="AG86" s="394" t="s">
        <v>228</v>
      </c>
      <c r="AH86" s="391" t="s">
        <v>1164</v>
      </c>
      <c r="AI86" s="352"/>
      <c r="AJ86" s="352"/>
    </row>
    <row r="87" spans="1:36" ht="12.75" hidden="1" customHeight="1">
      <c r="A87" s="381" t="s">
        <v>1529</v>
      </c>
      <c r="B87" s="382" t="s">
        <v>138</v>
      </c>
      <c r="C87" s="383"/>
      <c r="D87" s="384"/>
      <c r="E87" s="385"/>
      <c r="F87" s="384"/>
      <c r="G87" s="386"/>
      <c r="H87" s="385"/>
      <c r="I87" s="384"/>
      <c r="J87" s="384"/>
      <c r="K87" s="384"/>
      <c r="L87" s="386"/>
      <c r="M87" s="387"/>
      <c r="N87" s="387"/>
      <c r="O87" s="387"/>
      <c r="P87" s="386"/>
      <c r="Q87" s="386"/>
      <c r="R87" s="386"/>
      <c r="S87" s="386"/>
      <c r="T87" s="386"/>
      <c r="U87" s="386"/>
      <c r="V87" s="386"/>
      <c r="W87" s="386"/>
      <c r="X87" s="386"/>
      <c r="Y87" s="386"/>
      <c r="Z87" s="386"/>
      <c r="AA87" s="385"/>
      <c r="AB87" s="388"/>
      <c r="AC87" s="386"/>
      <c r="AD87" s="383"/>
      <c r="AE87" s="389"/>
      <c r="AF87" s="387"/>
      <c r="AG87" s="384"/>
      <c r="AH87" s="390" t="s">
        <v>138</v>
      </c>
      <c r="AI87" s="352"/>
      <c r="AJ87" s="352"/>
    </row>
    <row r="88" spans="1:36" ht="12.75" hidden="1" customHeight="1">
      <c r="A88" s="391" t="s">
        <v>1533</v>
      </c>
      <c r="B88" s="392" t="s">
        <v>1734</v>
      </c>
      <c r="C88" s="391" t="s">
        <v>1713</v>
      </c>
      <c r="D88" s="391" t="s">
        <v>1534</v>
      </c>
      <c r="E88" s="393" t="s">
        <v>1535</v>
      </c>
      <c r="F88" s="394" t="s">
        <v>217</v>
      </c>
      <c r="G88" s="391">
        <v>1033761558</v>
      </c>
      <c r="H88" s="410" t="s">
        <v>1524</v>
      </c>
      <c r="I88" s="394">
        <v>43126</v>
      </c>
      <c r="J88" s="394">
        <v>43140</v>
      </c>
      <c r="K88" s="394"/>
      <c r="L88" s="391">
        <v>240</v>
      </c>
      <c r="M88" s="398">
        <v>38400000</v>
      </c>
      <c r="N88" s="398"/>
      <c r="O88" s="398"/>
      <c r="P88" s="395"/>
      <c r="Q88" s="395"/>
      <c r="R88" s="395"/>
      <c r="S88" s="395"/>
      <c r="T88" s="395"/>
      <c r="U88" s="395"/>
      <c r="V88" s="395"/>
      <c r="W88" s="395"/>
      <c r="X88" s="395"/>
      <c r="Y88" s="395"/>
      <c r="Z88" s="395"/>
      <c r="AA88" s="394" t="s">
        <v>173</v>
      </c>
      <c r="AB88" s="397">
        <v>1549</v>
      </c>
      <c r="AC88" s="395"/>
      <c r="AD88" s="394" t="s">
        <v>182</v>
      </c>
      <c r="AE88" s="409"/>
      <c r="AF88" s="398">
        <v>38400000</v>
      </c>
      <c r="AG88" s="394" t="s">
        <v>228</v>
      </c>
      <c r="AH88" s="391" t="s">
        <v>1164</v>
      </c>
      <c r="AI88" s="352"/>
      <c r="AJ88" s="352"/>
    </row>
    <row r="89" spans="1:36" ht="12.75" hidden="1" customHeight="1">
      <c r="A89" s="381" t="s">
        <v>1544</v>
      </c>
      <c r="B89" s="382" t="s">
        <v>138</v>
      </c>
      <c r="C89" s="383"/>
      <c r="D89" s="384"/>
      <c r="E89" s="385"/>
      <c r="F89" s="384"/>
      <c r="G89" s="386"/>
      <c r="H89" s="385"/>
      <c r="I89" s="384"/>
      <c r="J89" s="384"/>
      <c r="K89" s="384"/>
      <c r="L89" s="386"/>
      <c r="M89" s="387"/>
      <c r="N89" s="387"/>
      <c r="O89" s="387"/>
      <c r="P89" s="386"/>
      <c r="Q89" s="386"/>
      <c r="R89" s="386"/>
      <c r="S89" s="386"/>
      <c r="T89" s="386"/>
      <c r="U89" s="386"/>
      <c r="V89" s="386"/>
      <c r="W89" s="386"/>
      <c r="X89" s="386"/>
      <c r="Y89" s="386"/>
      <c r="Z89" s="386"/>
      <c r="AA89" s="385"/>
      <c r="AB89" s="388"/>
      <c r="AC89" s="386"/>
      <c r="AD89" s="383"/>
      <c r="AE89" s="389"/>
      <c r="AF89" s="387"/>
      <c r="AG89" s="384"/>
      <c r="AH89" s="390" t="s">
        <v>138</v>
      </c>
      <c r="AI89" s="352"/>
      <c r="AJ89" s="352"/>
    </row>
    <row r="90" spans="1:36" ht="12.75" hidden="1" customHeight="1">
      <c r="A90" s="391" t="s">
        <v>1546</v>
      </c>
      <c r="B90" s="392" t="s">
        <v>1734</v>
      </c>
      <c r="C90" s="391" t="s">
        <v>1713</v>
      </c>
      <c r="D90" s="391" t="s">
        <v>1547</v>
      </c>
      <c r="E90" s="393" t="s">
        <v>1548</v>
      </c>
      <c r="F90" s="394" t="s">
        <v>217</v>
      </c>
      <c r="G90" s="391">
        <v>53107494</v>
      </c>
      <c r="H90" s="410" t="s">
        <v>1524</v>
      </c>
      <c r="I90" s="394">
        <v>43126</v>
      </c>
      <c r="J90" s="394">
        <v>43140</v>
      </c>
      <c r="K90" s="394"/>
      <c r="L90" s="391">
        <v>240</v>
      </c>
      <c r="M90" s="398">
        <v>38400000</v>
      </c>
      <c r="N90" s="398"/>
      <c r="O90" s="398"/>
      <c r="P90" s="395"/>
      <c r="Q90" s="395"/>
      <c r="R90" s="395"/>
      <c r="S90" s="395"/>
      <c r="T90" s="395"/>
      <c r="U90" s="395"/>
      <c r="V90" s="395"/>
      <c r="W90" s="395"/>
      <c r="X90" s="395"/>
      <c r="Y90" s="395"/>
      <c r="Z90" s="395"/>
      <c r="AA90" s="394" t="s">
        <v>173</v>
      </c>
      <c r="AB90" s="397">
        <v>1549</v>
      </c>
      <c r="AC90" s="395"/>
      <c r="AD90" s="394" t="s">
        <v>182</v>
      </c>
      <c r="AE90" s="409"/>
      <c r="AF90" s="398">
        <v>38400000</v>
      </c>
      <c r="AG90" s="394" t="s">
        <v>228</v>
      </c>
      <c r="AH90" s="391" t="s">
        <v>1164</v>
      </c>
      <c r="AI90" s="352"/>
      <c r="AJ90" s="352"/>
    </row>
    <row r="91" spans="1:36" ht="12.75" hidden="1" customHeight="1">
      <c r="A91" s="391" t="s">
        <v>1552</v>
      </c>
      <c r="B91" s="392" t="s">
        <v>1734</v>
      </c>
      <c r="C91" s="391" t="s">
        <v>1713</v>
      </c>
      <c r="D91" s="391" t="s">
        <v>1553</v>
      </c>
      <c r="E91" s="393" t="s">
        <v>1554</v>
      </c>
      <c r="F91" s="394" t="s">
        <v>217</v>
      </c>
      <c r="G91" s="391">
        <v>80133212</v>
      </c>
      <c r="H91" s="410" t="s">
        <v>1524</v>
      </c>
      <c r="I91" s="394">
        <v>43126</v>
      </c>
      <c r="J91" s="394">
        <v>43140</v>
      </c>
      <c r="K91" s="394"/>
      <c r="L91" s="391">
        <v>240</v>
      </c>
      <c r="M91" s="398">
        <v>38400000</v>
      </c>
      <c r="N91" s="398"/>
      <c r="O91" s="398"/>
      <c r="P91" s="395"/>
      <c r="Q91" s="395"/>
      <c r="R91" s="395"/>
      <c r="S91" s="395"/>
      <c r="T91" s="395"/>
      <c r="U91" s="395"/>
      <c r="V91" s="395"/>
      <c r="W91" s="395"/>
      <c r="X91" s="395"/>
      <c r="Y91" s="395"/>
      <c r="Z91" s="395"/>
      <c r="AA91" s="394" t="s">
        <v>173</v>
      </c>
      <c r="AB91" s="397">
        <v>1549</v>
      </c>
      <c r="AC91" s="395"/>
      <c r="AD91" s="394" t="s">
        <v>182</v>
      </c>
      <c r="AE91" s="409"/>
      <c r="AF91" s="398">
        <v>38400000</v>
      </c>
      <c r="AG91" s="394" t="s">
        <v>228</v>
      </c>
      <c r="AH91" s="391" t="s">
        <v>1164</v>
      </c>
      <c r="AI91" s="352"/>
      <c r="AJ91" s="352"/>
    </row>
    <row r="92" spans="1:36" ht="12.75" hidden="1" customHeight="1">
      <c r="A92" s="381" t="s">
        <v>1558</v>
      </c>
      <c r="B92" s="382" t="s">
        <v>138</v>
      </c>
      <c r="C92" s="381"/>
      <c r="D92" s="381"/>
      <c r="E92" s="412"/>
      <c r="F92" s="381"/>
      <c r="G92" s="381"/>
      <c r="H92" s="413"/>
      <c r="I92" s="414"/>
      <c r="J92" s="414"/>
      <c r="K92" s="414"/>
      <c r="L92" s="381"/>
      <c r="M92" s="415"/>
      <c r="N92" s="415"/>
      <c r="O92" s="415"/>
      <c r="P92" s="416"/>
      <c r="Q92" s="416"/>
      <c r="R92" s="416"/>
      <c r="S92" s="416"/>
      <c r="T92" s="416"/>
      <c r="U92" s="416"/>
      <c r="V92" s="416"/>
      <c r="W92" s="416"/>
      <c r="X92" s="416"/>
      <c r="Y92" s="416"/>
      <c r="Z92" s="416"/>
      <c r="AA92" s="412"/>
      <c r="AB92" s="417"/>
      <c r="AC92" s="416"/>
      <c r="AD92" s="418"/>
      <c r="AE92" s="419"/>
      <c r="AF92" s="415"/>
      <c r="AG92" s="414"/>
      <c r="AH92" s="381" t="s">
        <v>138</v>
      </c>
      <c r="AI92" s="352"/>
      <c r="AJ92" s="352"/>
    </row>
    <row r="93" spans="1:36" ht="12.75" hidden="1" customHeight="1">
      <c r="A93" s="391" t="s">
        <v>1561</v>
      </c>
      <c r="B93" s="392" t="s">
        <v>1734</v>
      </c>
      <c r="C93" s="391" t="s">
        <v>1713</v>
      </c>
      <c r="D93" s="391" t="s">
        <v>1562</v>
      </c>
      <c r="E93" s="394" t="s">
        <v>1563</v>
      </c>
      <c r="F93" s="394" t="s">
        <v>217</v>
      </c>
      <c r="G93" s="395">
        <v>31714158</v>
      </c>
      <c r="H93" s="393" t="s">
        <v>1564</v>
      </c>
      <c r="I93" s="394">
        <v>43124</v>
      </c>
      <c r="J93" s="394">
        <v>43124</v>
      </c>
      <c r="K93" s="394"/>
      <c r="L93" s="395">
        <v>337</v>
      </c>
      <c r="M93" s="396">
        <v>53920000</v>
      </c>
      <c r="N93" s="396"/>
      <c r="O93" s="396"/>
      <c r="P93" s="395"/>
      <c r="Q93" s="395"/>
      <c r="R93" s="395"/>
      <c r="S93" s="395"/>
      <c r="T93" s="395"/>
      <c r="U93" s="395"/>
      <c r="V93" s="395"/>
      <c r="W93" s="395"/>
      <c r="X93" s="395"/>
      <c r="Y93" s="395"/>
      <c r="Z93" s="395"/>
      <c r="AA93" s="394" t="s">
        <v>173</v>
      </c>
      <c r="AB93" s="397">
        <v>1549</v>
      </c>
      <c r="AC93" s="395"/>
      <c r="AD93" s="394" t="s">
        <v>182</v>
      </c>
      <c r="AE93" s="409"/>
      <c r="AF93" s="398">
        <v>53920000</v>
      </c>
      <c r="AG93" s="394" t="s">
        <v>228</v>
      </c>
      <c r="AH93" s="391" t="s">
        <v>229</v>
      </c>
      <c r="AI93" s="352"/>
      <c r="AJ93" s="352"/>
    </row>
    <row r="94" spans="1:36" ht="12.75" hidden="1" customHeight="1">
      <c r="A94" s="381" t="s">
        <v>1567</v>
      </c>
      <c r="B94" s="382" t="s">
        <v>138</v>
      </c>
      <c r="C94" s="381"/>
      <c r="D94" s="381"/>
      <c r="E94" s="412"/>
      <c r="F94" s="381"/>
      <c r="G94" s="381"/>
      <c r="H94" s="413"/>
      <c r="I94" s="414"/>
      <c r="J94" s="414"/>
      <c r="K94" s="414"/>
      <c r="L94" s="381"/>
      <c r="M94" s="415"/>
      <c r="N94" s="415"/>
      <c r="O94" s="415"/>
      <c r="P94" s="416"/>
      <c r="Q94" s="416"/>
      <c r="R94" s="416"/>
      <c r="S94" s="416"/>
      <c r="T94" s="416"/>
      <c r="U94" s="416"/>
      <c r="V94" s="416"/>
      <c r="W94" s="416"/>
      <c r="X94" s="416"/>
      <c r="Y94" s="416"/>
      <c r="Z94" s="416"/>
      <c r="AA94" s="412"/>
      <c r="AB94" s="417"/>
      <c r="AC94" s="416"/>
      <c r="AD94" s="418"/>
      <c r="AE94" s="419"/>
      <c r="AF94" s="415"/>
      <c r="AG94" s="414"/>
      <c r="AH94" s="381" t="s">
        <v>138</v>
      </c>
      <c r="AI94" s="352"/>
      <c r="AJ94" s="352"/>
    </row>
    <row r="95" spans="1:36" ht="12.75" hidden="1" customHeight="1">
      <c r="A95" s="381" t="s">
        <v>1569</v>
      </c>
      <c r="B95" s="382" t="s">
        <v>138</v>
      </c>
      <c r="C95" s="381"/>
      <c r="D95" s="381"/>
      <c r="E95" s="412"/>
      <c r="F95" s="381"/>
      <c r="G95" s="381"/>
      <c r="H95" s="413"/>
      <c r="I95" s="414"/>
      <c r="J95" s="414"/>
      <c r="K95" s="414"/>
      <c r="L95" s="381"/>
      <c r="M95" s="415"/>
      <c r="N95" s="415"/>
      <c r="O95" s="415"/>
      <c r="P95" s="416"/>
      <c r="Q95" s="416"/>
      <c r="R95" s="416"/>
      <c r="S95" s="416"/>
      <c r="T95" s="416"/>
      <c r="U95" s="416"/>
      <c r="V95" s="416"/>
      <c r="W95" s="416"/>
      <c r="X95" s="416"/>
      <c r="Y95" s="416"/>
      <c r="Z95" s="416"/>
      <c r="AA95" s="412"/>
      <c r="AB95" s="417"/>
      <c r="AC95" s="416"/>
      <c r="AD95" s="418"/>
      <c r="AE95" s="419"/>
      <c r="AF95" s="415"/>
      <c r="AG95" s="414"/>
      <c r="AH95" s="381" t="s">
        <v>138</v>
      </c>
      <c r="AI95" s="352"/>
      <c r="AJ95" s="352"/>
    </row>
    <row r="96" spans="1:36" ht="12.75" hidden="1" customHeight="1">
      <c r="A96" s="381" t="s">
        <v>1570</v>
      </c>
      <c r="B96" s="382" t="s">
        <v>138</v>
      </c>
      <c r="C96" s="381"/>
      <c r="D96" s="381"/>
      <c r="E96" s="412"/>
      <c r="F96" s="381"/>
      <c r="G96" s="381"/>
      <c r="H96" s="413"/>
      <c r="I96" s="414"/>
      <c r="J96" s="414"/>
      <c r="K96" s="414"/>
      <c r="L96" s="381"/>
      <c r="M96" s="415"/>
      <c r="N96" s="415"/>
      <c r="O96" s="415"/>
      <c r="P96" s="416"/>
      <c r="Q96" s="416"/>
      <c r="R96" s="416"/>
      <c r="S96" s="416"/>
      <c r="T96" s="416"/>
      <c r="U96" s="416"/>
      <c r="V96" s="416"/>
      <c r="W96" s="416"/>
      <c r="X96" s="416"/>
      <c r="Y96" s="416"/>
      <c r="Z96" s="416"/>
      <c r="AA96" s="412"/>
      <c r="AB96" s="417"/>
      <c r="AC96" s="416"/>
      <c r="AD96" s="418"/>
      <c r="AE96" s="419"/>
      <c r="AF96" s="415"/>
      <c r="AG96" s="414"/>
      <c r="AH96" s="381" t="s">
        <v>138</v>
      </c>
      <c r="AI96" s="352"/>
      <c r="AJ96" s="352"/>
    </row>
    <row r="97" spans="1:36" ht="12.75" hidden="1" customHeight="1">
      <c r="A97" s="391" t="s">
        <v>1573</v>
      </c>
      <c r="B97" s="392" t="s">
        <v>1734</v>
      </c>
      <c r="C97" s="391" t="s">
        <v>1713</v>
      </c>
      <c r="D97" s="391" t="s">
        <v>1574</v>
      </c>
      <c r="E97" s="393" t="s">
        <v>1575</v>
      </c>
      <c r="F97" s="394" t="s">
        <v>217</v>
      </c>
      <c r="G97" s="395">
        <v>52122266</v>
      </c>
      <c r="H97" s="393" t="s">
        <v>1576</v>
      </c>
      <c r="I97" s="394">
        <v>43125</v>
      </c>
      <c r="J97" s="394">
        <v>43125</v>
      </c>
      <c r="K97" s="394"/>
      <c r="L97" s="395">
        <v>336</v>
      </c>
      <c r="M97" s="396">
        <v>35280000</v>
      </c>
      <c r="N97" s="396"/>
      <c r="O97" s="396"/>
      <c r="P97" s="395"/>
      <c r="Q97" s="395"/>
      <c r="R97" s="395"/>
      <c r="S97" s="395"/>
      <c r="T97" s="395"/>
      <c r="U97" s="395"/>
      <c r="V97" s="395"/>
      <c r="W97" s="395"/>
      <c r="X97" s="395"/>
      <c r="Y97" s="395"/>
      <c r="Z97" s="395"/>
      <c r="AA97" s="394" t="s">
        <v>173</v>
      </c>
      <c r="AB97" s="397">
        <v>1549</v>
      </c>
      <c r="AC97" s="395"/>
      <c r="AD97" s="394" t="s">
        <v>182</v>
      </c>
      <c r="AE97" s="409"/>
      <c r="AF97" s="398">
        <v>35280000</v>
      </c>
      <c r="AG97" s="394" t="s">
        <v>228</v>
      </c>
      <c r="AH97" s="391" t="s">
        <v>229</v>
      </c>
      <c r="AI97" s="352"/>
      <c r="AJ97" s="352"/>
    </row>
    <row r="98" spans="1:36" ht="12.75" hidden="1" customHeight="1">
      <c r="A98" s="391" t="s">
        <v>1579</v>
      </c>
      <c r="B98" s="392" t="s">
        <v>1734</v>
      </c>
      <c r="C98" s="391" t="s">
        <v>1713</v>
      </c>
      <c r="D98" s="391" t="s">
        <v>1581</v>
      </c>
      <c r="E98" s="393" t="s">
        <v>99</v>
      </c>
      <c r="F98" s="394" t="s">
        <v>217</v>
      </c>
      <c r="G98" s="395">
        <v>80239681</v>
      </c>
      <c r="H98" s="393" t="s">
        <v>1576</v>
      </c>
      <c r="I98" s="394">
        <v>43125</v>
      </c>
      <c r="J98" s="394">
        <v>43125</v>
      </c>
      <c r="K98" s="394">
        <v>43465</v>
      </c>
      <c r="L98" s="395">
        <v>336</v>
      </c>
      <c r="M98" s="396">
        <v>35280000</v>
      </c>
      <c r="N98" s="401">
        <f>+(M98/L98)*30</f>
        <v>3150000</v>
      </c>
      <c r="O98" s="395">
        <v>36</v>
      </c>
      <c r="P98" s="401">
        <f>+((M98/L98)*30)*40%</f>
        <v>1260000</v>
      </c>
      <c r="Q98" s="401">
        <f>+$P98*12.5%</f>
        <v>157500</v>
      </c>
      <c r="R98" s="401">
        <f>+$P98*16%</f>
        <v>201600</v>
      </c>
      <c r="S98" s="401">
        <f>+$P98*0.522%</f>
        <v>6577.2</v>
      </c>
      <c r="T98" s="401">
        <f>+(M98/L98)*O98</f>
        <v>3780000</v>
      </c>
      <c r="U98" s="402">
        <f>+(T98/M98)</f>
        <v>0.10714285714285714</v>
      </c>
      <c r="V98" s="402">
        <f>+(W98/L98)</f>
        <v>0.10714285714285714</v>
      </c>
      <c r="W98" s="403">
        <f>+O98</f>
        <v>36</v>
      </c>
      <c r="X98" s="403">
        <f>+L98-W98</f>
        <v>300</v>
      </c>
      <c r="Y98" s="401">
        <f>+M98-T98</f>
        <v>31500000</v>
      </c>
      <c r="Z98" s="395"/>
      <c r="AA98" s="394" t="s">
        <v>173</v>
      </c>
      <c r="AB98" s="397">
        <v>1549</v>
      </c>
      <c r="AC98" s="395"/>
      <c r="AD98" s="394" t="s">
        <v>182</v>
      </c>
      <c r="AE98" s="409"/>
      <c r="AF98" s="398">
        <v>35280000</v>
      </c>
      <c r="AG98" s="394" t="s">
        <v>228</v>
      </c>
      <c r="AH98" s="391" t="s">
        <v>229</v>
      </c>
      <c r="AI98" s="352"/>
      <c r="AJ98" s="352"/>
    </row>
    <row r="99" spans="1:36" ht="12.75" hidden="1" customHeight="1">
      <c r="A99" s="391" t="s">
        <v>1584</v>
      </c>
      <c r="B99" s="392" t="s">
        <v>1734</v>
      </c>
      <c r="C99" s="391" t="s">
        <v>1713</v>
      </c>
      <c r="D99" s="391" t="s">
        <v>1585</v>
      </c>
      <c r="E99" s="393" t="s">
        <v>3566</v>
      </c>
      <c r="F99" s="394" t="s">
        <v>217</v>
      </c>
      <c r="G99" s="395">
        <v>52110213</v>
      </c>
      <c r="H99" s="393" t="s">
        <v>1588</v>
      </c>
      <c r="I99" s="394">
        <v>43126</v>
      </c>
      <c r="J99" s="394">
        <v>43126</v>
      </c>
      <c r="K99" s="394"/>
      <c r="L99" s="395">
        <v>335</v>
      </c>
      <c r="M99" s="396">
        <v>31266667</v>
      </c>
      <c r="N99" s="396"/>
      <c r="O99" s="396"/>
      <c r="P99" s="395"/>
      <c r="Q99" s="395"/>
      <c r="R99" s="395"/>
      <c r="S99" s="395"/>
      <c r="T99" s="395"/>
      <c r="U99" s="395"/>
      <c r="V99" s="395"/>
      <c r="W99" s="395"/>
      <c r="X99" s="395"/>
      <c r="Y99" s="395"/>
      <c r="Z99" s="395"/>
      <c r="AA99" s="394" t="s">
        <v>173</v>
      </c>
      <c r="AB99" s="397">
        <v>1549</v>
      </c>
      <c r="AC99" s="395"/>
      <c r="AD99" s="394" t="s">
        <v>182</v>
      </c>
      <c r="AE99" s="409"/>
      <c r="AF99" s="398">
        <v>31266667</v>
      </c>
      <c r="AG99" s="394" t="s">
        <v>228</v>
      </c>
      <c r="AH99" s="391" t="s">
        <v>229</v>
      </c>
      <c r="AI99" s="352"/>
      <c r="AJ99" s="352"/>
    </row>
    <row r="100" spans="1:36" ht="12.75" hidden="1" customHeight="1">
      <c r="A100" s="391" t="s">
        <v>1593</v>
      </c>
      <c r="B100" s="392" t="s">
        <v>1734</v>
      </c>
      <c r="C100" s="391" t="s">
        <v>1713</v>
      </c>
      <c r="D100" s="391" t="s">
        <v>1594</v>
      </c>
      <c r="E100" s="393" t="s">
        <v>979</v>
      </c>
      <c r="F100" s="394" t="s">
        <v>217</v>
      </c>
      <c r="G100" s="395">
        <v>1023016773</v>
      </c>
      <c r="H100" s="393" t="s">
        <v>1588</v>
      </c>
      <c r="I100" s="394">
        <v>43126</v>
      </c>
      <c r="J100" s="394">
        <v>43126</v>
      </c>
      <c r="K100" s="394"/>
      <c r="L100" s="395">
        <v>335</v>
      </c>
      <c r="M100" s="396">
        <v>31266667</v>
      </c>
      <c r="N100" s="396"/>
      <c r="O100" s="396"/>
      <c r="P100" s="395"/>
      <c r="Q100" s="395"/>
      <c r="R100" s="395"/>
      <c r="S100" s="395"/>
      <c r="T100" s="395"/>
      <c r="U100" s="395"/>
      <c r="V100" s="395"/>
      <c r="W100" s="395"/>
      <c r="X100" s="395"/>
      <c r="Y100" s="395"/>
      <c r="Z100" s="395"/>
      <c r="AA100" s="394" t="s">
        <v>173</v>
      </c>
      <c r="AB100" s="397">
        <v>1549</v>
      </c>
      <c r="AC100" s="395"/>
      <c r="AD100" s="394" t="s">
        <v>182</v>
      </c>
      <c r="AE100" s="409"/>
      <c r="AF100" s="398">
        <v>31266667</v>
      </c>
      <c r="AG100" s="394" t="s">
        <v>228</v>
      </c>
      <c r="AH100" s="391" t="s">
        <v>229</v>
      </c>
      <c r="AI100" s="352"/>
      <c r="AJ100" s="352"/>
    </row>
    <row r="101" spans="1:36" ht="12.75" hidden="1" customHeight="1">
      <c r="A101" s="391" t="s">
        <v>1598</v>
      </c>
      <c r="B101" s="392" t="s">
        <v>1734</v>
      </c>
      <c r="C101" s="391" t="s">
        <v>1713</v>
      </c>
      <c r="D101" s="391" t="s">
        <v>1599</v>
      </c>
      <c r="E101" s="393" t="s">
        <v>1600</v>
      </c>
      <c r="F101" s="394" t="s">
        <v>217</v>
      </c>
      <c r="G101" s="395">
        <v>32657910</v>
      </c>
      <c r="H101" s="393" t="s">
        <v>1601</v>
      </c>
      <c r="I101" s="394">
        <v>43124</v>
      </c>
      <c r="J101" s="394">
        <v>43125</v>
      </c>
      <c r="K101" s="394"/>
      <c r="L101" s="395">
        <v>336</v>
      </c>
      <c r="M101" s="396">
        <v>25200000</v>
      </c>
      <c r="N101" s="396"/>
      <c r="O101" s="396"/>
      <c r="P101" s="395"/>
      <c r="Q101" s="395"/>
      <c r="R101" s="395"/>
      <c r="S101" s="395"/>
      <c r="T101" s="395"/>
      <c r="U101" s="395"/>
      <c r="V101" s="395"/>
      <c r="W101" s="395"/>
      <c r="X101" s="395"/>
      <c r="Y101" s="395"/>
      <c r="Z101" s="395"/>
      <c r="AA101" s="394" t="s">
        <v>173</v>
      </c>
      <c r="AB101" s="397">
        <v>1549</v>
      </c>
      <c r="AC101" s="395"/>
      <c r="AD101" s="394" t="s">
        <v>182</v>
      </c>
      <c r="AE101" s="409"/>
      <c r="AF101" s="398">
        <v>25200000</v>
      </c>
      <c r="AG101" s="394" t="s">
        <v>228</v>
      </c>
      <c r="AH101" s="391" t="s">
        <v>229</v>
      </c>
      <c r="AI101" s="352"/>
      <c r="AJ101" s="352"/>
    </row>
    <row r="102" spans="1:36" ht="12.75" hidden="1" customHeight="1">
      <c r="A102" s="391" t="s">
        <v>1602</v>
      </c>
      <c r="B102" s="392" t="s">
        <v>1734</v>
      </c>
      <c r="C102" s="391" t="s">
        <v>1713</v>
      </c>
      <c r="D102" s="391" t="s">
        <v>1603</v>
      </c>
      <c r="E102" s="393" t="s">
        <v>1604</v>
      </c>
      <c r="F102" s="394" t="s">
        <v>217</v>
      </c>
      <c r="G102" s="395">
        <v>1049618101</v>
      </c>
      <c r="H102" s="393" t="s">
        <v>1606</v>
      </c>
      <c r="I102" s="394">
        <v>43123</v>
      </c>
      <c r="J102" s="394">
        <v>43126</v>
      </c>
      <c r="K102" s="394"/>
      <c r="L102" s="395">
        <v>335</v>
      </c>
      <c r="M102" s="396">
        <v>25125000</v>
      </c>
      <c r="N102" s="396"/>
      <c r="O102" s="396"/>
      <c r="P102" s="395"/>
      <c r="Q102" s="395"/>
      <c r="R102" s="395"/>
      <c r="S102" s="395"/>
      <c r="T102" s="395"/>
      <c r="U102" s="395"/>
      <c r="V102" s="395"/>
      <c r="W102" s="395"/>
      <c r="X102" s="395"/>
      <c r="Y102" s="395"/>
      <c r="Z102" s="395"/>
      <c r="AA102" s="394" t="s">
        <v>173</v>
      </c>
      <c r="AB102" s="397">
        <v>1549</v>
      </c>
      <c r="AC102" s="395"/>
      <c r="AD102" s="394" t="s">
        <v>182</v>
      </c>
      <c r="AE102" s="409"/>
      <c r="AF102" s="398">
        <v>25125000</v>
      </c>
      <c r="AG102" s="394" t="s">
        <v>228</v>
      </c>
      <c r="AH102" s="391" t="s">
        <v>229</v>
      </c>
      <c r="AI102" s="352"/>
      <c r="AJ102" s="352"/>
    </row>
    <row r="103" spans="1:36" ht="12.75" hidden="1" customHeight="1">
      <c r="A103" s="391" t="s">
        <v>1608</v>
      </c>
      <c r="B103" s="392" t="s">
        <v>1734</v>
      </c>
      <c r="C103" s="391" t="s">
        <v>1713</v>
      </c>
      <c r="D103" s="391" t="s">
        <v>1610</v>
      </c>
      <c r="E103" s="393" t="s">
        <v>1611</v>
      </c>
      <c r="F103" s="394" t="s">
        <v>217</v>
      </c>
      <c r="G103" s="391">
        <v>1020805941</v>
      </c>
      <c r="H103" s="410" t="s">
        <v>1613</v>
      </c>
      <c r="I103" s="394">
        <v>43126</v>
      </c>
      <c r="J103" s="394">
        <v>43129</v>
      </c>
      <c r="K103" s="394"/>
      <c r="L103" s="391">
        <v>240</v>
      </c>
      <c r="M103" s="398">
        <v>18400000</v>
      </c>
      <c r="N103" s="398"/>
      <c r="O103" s="398"/>
      <c r="P103" s="395"/>
      <c r="Q103" s="395"/>
      <c r="R103" s="395"/>
      <c r="S103" s="395"/>
      <c r="T103" s="395"/>
      <c r="U103" s="395"/>
      <c r="V103" s="395"/>
      <c r="W103" s="395"/>
      <c r="X103" s="395"/>
      <c r="Y103" s="395"/>
      <c r="Z103" s="395"/>
      <c r="AA103" s="394" t="s">
        <v>173</v>
      </c>
      <c r="AB103" s="397">
        <v>1549</v>
      </c>
      <c r="AC103" s="395"/>
      <c r="AD103" s="394" t="s">
        <v>182</v>
      </c>
      <c r="AE103" s="409"/>
      <c r="AF103" s="398">
        <v>18400000</v>
      </c>
      <c r="AG103" s="394" t="s">
        <v>228</v>
      </c>
      <c r="AH103" s="391" t="s">
        <v>1164</v>
      </c>
      <c r="AI103" s="352"/>
      <c r="AJ103" s="352"/>
    </row>
    <row r="104" spans="1:36" ht="12.75" hidden="1" customHeight="1">
      <c r="A104" s="391" t="s">
        <v>1617</v>
      </c>
      <c r="B104" s="392" t="s">
        <v>1734</v>
      </c>
      <c r="C104" s="391" t="s">
        <v>1713</v>
      </c>
      <c r="D104" s="391" t="s">
        <v>1618</v>
      </c>
      <c r="E104" s="393" t="s">
        <v>1619</v>
      </c>
      <c r="F104" s="394" t="s">
        <v>217</v>
      </c>
      <c r="G104" s="391">
        <v>1013630428</v>
      </c>
      <c r="H104" s="410" t="s">
        <v>1621</v>
      </c>
      <c r="I104" s="394">
        <v>43126</v>
      </c>
      <c r="J104" s="394">
        <v>43129</v>
      </c>
      <c r="K104" s="394"/>
      <c r="L104" s="391">
        <v>240</v>
      </c>
      <c r="M104" s="398">
        <v>38400000</v>
      </c>
      <c r="N104" s="398"/>
      <c r="O104" s="398"/>
      <c r="P104" s="395"/>
      <c r="Q104" s="395"/>
      <c r="R104" s="395"/>
      <c r="S104" s="395"/>
      <c r="T104" s="395"/>
      <c r="U104" s="395"/>
      <c r="V104" s="395"/>
      <c r="W104" s="395"/>
      <c r="X104" s="395"/>
      <c r="Y104" s="395"/>
      <c r="Z104" s="395"/>
      <c r="AA104" s="394" t="s">
        <v>173</v>
      </c>
      <c r="AB104" s="397">
        <v>1549</v>
      </c>
      <c r="AC104" s="395"/>
      <c r="AD104" s="394" t="s">
        <v>182</v>
      </c>
      <c r="AE104" s="409"/>
      <c r="AF104" s="398">
        <v>38400000</v>
      </c>
      <c r="AG104" s="394" t="s">
        <v>228</v>
      </c>
      <c r="AH104" s="391" t="s">
        <v>1164</v>
      </c>
      <c r="AI104" s="352"/>
      <c r="AJ104" s="352"/>
    </row>
    <row r="105" spans="1:36" ht="12.75" hidden="1" customHeight="1">
      <c r="A105" s="381" t="s">
        <v>1631</v>
      </c>
      <c r="B105" s="382" t="s">
        <v>138</v>
      </c>
      <c r="C105" s="381"/>
      <c r="D105" s="381"/>
      <c r="E105" s="412"/>
      <c r="F105" s="381"/>
      <c r="G105" s="381"/>
      <c r="H105" s="413"/>
      <c r="I105" s="414"/>
      <c r="J105" s="414"/>
      <c r="K105" s="414"/>
      <c r="L105" s="381"/>
      <c r="M105" s="415"/>
      <c r="N105" s="415"/>
      <c r="O105" s="415"/>
      <c r="P105" s="416"/>
      <c r="Q105" s="416"/>
      <c r="R105" s="416"/>
      <c r="S105" s="416"/>
      <c r="T105" s="416"/>
      <c r="U105" s="416"/>
      <c r="V105" s="416"/>
      <c r="W105" s="416"/>
      <c r="X105" s="416"/>
      <c r="Y105" s="416"/>
      <c r="Z105" s="416"/>
      <c r="AA105" s="412"/>
      <c r="AB105" s="417"/>
      <c r="AC105" s="416"/>
      <c r="AD105" s="418"/>
      <c r="AE105" s="419"/>
      <c r="AF105" s="415"/>
      <c r="AG105" s="414"/>
      <c r="AH105" s="381" t="s">
        <v>138</v>
      </c>
      <c r="AI105" s="352"/>
      <c r="AJ105" s="352"/>
    </row>
    <row r="106" spans="1:36" ht="12.75" hidden="1" customHeight="1">
      <c r="A106" s="391" t="s">
        <v>1633</v>
      </c>
      <c r="B106" s="392" t="s">
        <v>1734</v>
      </c>
      <c r="C106" s="391" t="s">
        <v>1713</v>
      </c>
      <c r="D106" s="391" t="s">
        <v>1636</v>
      </c>
      <c r="E106" s="393" t="s">
        <v>1637</v>
      </c>
      <c r="F106" s="394" t="s">
        <v>217</v>
      </c>
      <c r="G106" s="391">
        <v>52268000</v>
      </c>
      <c r="H106" s="410" t="s">
        <v>1639</v>
      </c>
      <c r="I106" s="394">
        <v>43126</v>
      </c>
      <c r="J106" s="394">
        <v>43131</v>
      </c>
      <c r="K106" s="394"/>
      <c r="L106" s="391">
        <v>240</v>
      </c>
      <c r="M106" s="398">
        <v>38400000</v>
      </c>
      <c r="N106" s="398"/>
      <c r="O106" s="398"/>
      <c r="P106" s="395"/>
      <c r="Q106" s="395"/>
      <c r="R106" s="395"/>
      <c r="S106" s="395"/>
      <c r="T106" s="395"/>
      <c r="U106" s="395"/>
      <c r="V106" s="395"/>
      <c r="W106" s="395"/>
      <c r="X106" s="395"/>
      <c r="Y106" s="395"/>
      <c r="Z106" s="395"/>
      <c r="AA106" s="394" t="s">
        <v>173</v>
      </c>
      <c r="AB106" s="397">
        <v>1549</v>
      </c>
      <c r="AC106" s="395"/>
      <c r="AD106" s="394" t="s">
        <v>182</v>
      </c>
      <c r="AE106" s="409"/>
      <c r="AF106" s="398">
        <v>38400000</v>
      </c>
      <c r="AG106" s="394" t="s">
        <v>228</v>
      </c>
      <c r="AH106" s="391" t="s">
        <v>1164</v>
      </c>
      <c r="AI106" s="352"/>
      <c r="AJ106" s="352"/>
    </row>
    <row r="107" spans="1:36" ht="12.75" hidden="1" customHeight="1">
      <c r="A107" s="391" t="s">
        <v>1645</v>
      </c>
      <c r="B107" s="392" t="s">
        <v>1734</v>
      </c>
      <c r="C107" s="391" t="s">
        <v>1713</v>
      </c>
      <c r="D107" s="391" t="s">
        <v>1646</v>
      </c>
      <c r="E107" s="393" t="s">
        <v>1647</v>
      </c>
      <c r="F107" s="394" t="s">
        <v>217</v>
      </c>
      <c r="G107" s="391">
        <v>79328471</v>
      </c>
      <c r="H107" s="393" t="s">
        <v>1648</v>
      </c>
      <c r="I107" s="394">
        <v>43126</v>
      </c>
      <c r="J107" s="394">
        <v>43126</v>
      </c>
      <c r="K107" s="394"/>
      <c r="L107" s="391">
        <v>240</v>
      </c>
      <c r="M107" s="398">
        <v>43200000</v>
      </c>
      <c r="N107" s="398"/>
      <c r="O107" s="398"/>
      <c r="P107" s="395"/>
      <c r="Q107" s="395"/>
      <c r="R107" s="395"/>
      <c r="S107" s="395"/>
      <c r="T107" s="395"/>
      <c r="U107" s="395"/>
      <c r="V107" s="395"/>
      <c r="W107" s="395"/>
      <c r="X107" s="395"/>
      <c r="Y107" s="395"/>
      <c r="Z107" s="395"/>
      <c r="AA107" s="394" t="s">
        <v>173</v>
      </c>
      <c r="AB107" s="397">
        <v>1549</v>
      </c>
      <c r="AC107" s="395"/>
      <c r="AD107" s="394" t="s">
        <v>182</v>
      </c>
      <c r="AE107" s="409"/>
      <c r="AF107" s="398">
        <v>43200000</v>
      </c>
      <c r="AG107" s="394" t="s">
        <v>228</v>
      </c>
      <c r="AH107" s="391" t="s">
        <v>229</v>
      </c>
      <c r="AI107" s="352"/>
      <c r="AJ107" s="352"/>
    </row>
    <row r="108" spans="1:36" ht="12.75" hidden="1" customHeight="1">
      <c r="A108" s="391" t="s">
        <v>1653</v>
      </c>
      <c r="B108" s="392" t="s">
        <v>1734</v>
      </c>
      <c r="C108" s="391" t="s">
        <v>1713</v>
      </c>
      <c r="D108" s="391" t="s">
        <v>1654</v>
      </c>
      <c r="E108" s="393" t="s">
        <v>1655</v>
      </c>
      <c r="F108" s="394" t="s">
        <v>217</v>
      </c>
      <c r="G108" s="391">
        <v>7187669</v>
      </c>
      <c r="H108" s="410" t="s">
        <v>1656</v>
      </c>
      <c r="I108" s="394">
        <v>43126</v>
      </c>
      <c r="J108" s="394">
        <v>43129</v>
      </c>
      <c r="K108" s="394"/>
      <c r="L108" s="391">
        <v>240</v>
      </c>
      <c r="M108" s="398">
        <v>43200000</v>
      </c>
      <c r="N108" s="398"/>
      <c r="O108" s="398"/>
      <c r="P108" s="395"/>
      <c r="Q108" s="395"/>
      <c r="R108" s="395"/>
      <c r="S108" s="395"/>
      <c r="T108" s="395"/>
      <c r="U108" s="395"/>
      <c r="V108" s="395"/>
      <c r="W108" s="395"/>
      <c r="X108" s="395"/>
      <c r="Y108" s="395"/>
      <c r="Z108" s="395"/>
      <c r="AA108" s="394" t="s">
        <v>173</v>
      </c>
      <c r="AB108" s="397">
        <v>1549</v>
      </c>
      <c r="AC108" s="395"/>
      <c r="AD108" s="394" t="s">
        <v>182</v>
      </c>
      <c r="AE108" s="409"/>
      <c r="AF108" s="398">
        <v>43200000</v>
      </c>
      <c r="AG108" s="394" t="s">
        <v>228</v>
      </c>
      <c r="AH108" s="391" t="s">
        <v>1164</v>
      </c>
      <c r="AI108" s="352"/>
      <c r="AJ108" s="352"/>
    </row>
    <row r="109" spans="1:36" ht="12.75" hidden="1" customHeight="1">
      <c r="A109" s="381" t="s">
        <v>1662</v>
      </c>
      <c r="B109" s="382" t="s">
        <v>138</v>
      </c>
      <c r="C109" s="381"/>
      <c r="D109" s="381"/>
      <c r="E109" s="412"/>
      <c r="F109" s="381"/>
      <c r="G109" s="381"/>
      <c r="H109" s="413"/>
      <c r="I109" s="414"/>
      <c r="J109" s="414"/>
      <c r="K109" s="414"/>
      <c r="L109" s="381"/>
      <c r="M109" s="415"/>
      <c r="N109" s="415"/>
      <c r="O109" s="415"/>
      <c r="P109" s="416"/>
      <c r="Q109" s="416"/>
      <c r="R109" s="416"/>
      <c r="S109" s="416"/>
      <c r="T109" s="416"/>
      <c r="U109" s="416"/>
      <c r="V109" s="416"/>
      <c r="W109" s="416"/>
      <c r="X109" s="416"/>
      <c r="Y109" s="416"/>
      <c r="Z109" s="416"/>
      <c r="AA109" s="412"/>
      <c r="AB109" s="417"/>
      <c r="AC109" s="416"/>
      <c r="AD109" s="418"/>
      <c r="AE109" s="419"/>
      <c r="AF109" s="415"/>
      <c r="AG109" s="414"/>
      <c r="AH109" s="381" t="s">
        <v>138</v>
      </c>
      <c r="AI109" s="352"/>
      <c r="AJ109" s="352"/>
    </row>
    <row r="110" spans="1:36" ht="12.75" hidden="1" customHeight="1">
      <c r="A110" s="381" t="s">
        <v>1664</v>
      </c>
      <c r="B110" s="382" t="s">
        <v>138</v>
      </c>
      <c r="C110" s="381"/>
      <c r="D110" s="381"/>
      <c r="E110" s="412"/>
      <c r="F110" s="381"/>
      <c r="G110" s="381"/>
      <c r="H110" s="413"/>
      <c r="I110" s="414"/>
      <c r="J110" s="414"/>
      <c r="K110" s="414"/>
      <c r="L110" s="381"/>
      <c r="M110" s="415"/>
      <c r="N110" s="415"/>
      <c r="O110" s="415"/>
      <c r="P110" s="416"/>
      <c r="Q110" s="416"/>
      <c r="R110" s="416"/>
      <c r="S110" s="416"/>
      <c r="T110" s="416"/>
      <c r="U110" s="416"/>
      <c r="V110" s="416"/>
      <c r="W110" s="416"/>
      <c r="X110" s="416"/>
      <c r="Y110" s="416"/>
      <c r="Z110" s="416"/>
      <c r="AA110" s="412"/>
      <c r="AB110" s="417"/>
      <c r="AC110" s="416"/>
      <c r="AD110" s="418"/>
      <c r="AE110" s="419"/>
      <c r="AF110" s="415"/>
      <c r="AG110" s="414"/>
      <c r="AH110" s="381" t="s">
        <v>138</v>
      </c>
      <c r="AI110" s="352"/>
      <c r="AJ110" s="352"/>
    </row>
    <row r="111" spans="1:36" ht="12.75" hidden="1" customHeight="1">
      <c r="A111" s="391" t="s">
        <v>1667</v>
      </c>
      <c r="B111" s="392" t="s">
        <v>1734</v>
      </c>
      <c r="C111" s="391" t="s">
        <v>1713</v>
      </c>
      <c r="D111" s="391" t="s">
        <v>1668</v>
      </c>
      <c r="E111" s="393" t="s">
        <v>189</v>
      </c>
      <c r="F111" s="394" t="s">
        <v>217</v>
      </c>
      <c r="G111" s="395">
        <v>52316051</v>
      </c>
      <c r="H111" s="393" t="s">
        <v>1669</v>
      </c>
      <c r="I111" s="394">
        <v>43126</v>
      </c>
      <c r="J111" s="394">
        <v>43126</v>
      </c>
      <c r="K111" s="394"/>
      <c r="L111" s="391">
        <v>336</v>
      </c>
      <c r="M111" s="398">
        <v>40485906</v>
      </c>
      <c r="N111" s="398"/>
      <c r="O111" s="398"/>
      <c r="P111" s="395"/>
      <c r="Q111" s="395"/>
      <c r="R111" s="395"/>
      <c r="S111" s="395"/>
      <c r="T111" s="395"/>
      <c r="U111" s="395"/>
      <c r="V111" s="395"/>
      <c r="W111" s="395"/>
      <c r="X111" s="395"/>
      <c r="Y111" s="395"/>
      <c r="Z111" s="395"/>
      <c r="AA111" s="394" t="s">
        <v>173</v>
      </c>
      <c r="AB111" s="397">
        <v>1549</v>
      </c>
      <c r="AC111" s="395"/>
      <c r="AD111" s="394" t="s">
        <v>182</v>
      </c>
      <c r="AE111" s="409"/>
      <c r="AF111" s="398">
        <v>40485906</v>
      </c>
      <c r="AG111" s="394" t="s">
        <v>228</v>
      </c>
      <c r="AH111" s="391" t="s">
        <v>229</v>
      </c>
      <c r="AI111" s="352"/>
      <c r="AJ111" s="352"/>
    </row>
    <row r="112" spans="1:36" ht="12.75" hidden="1" customHeight="1">
      <c r="A112" s="381" t="s">
        <v>1673</v>
      </c>
      <c r="B112" s="382" t="s">
        <v>138</v>
      </c>
      <c r="C112" s="381"/>
      <c r="D112" s="381"/>
      <c r="E112" s="412"/>
      <c r="F112" s="381"/>
      <c r="G112" s="381"/>
      <c r="H112" s="413"/>
      <c r="I112" s="414"/>
      <c r="J112" s="414"/>
      <c r="K112" s="414"/>
      <c r="L112" s="381"/>
      <c r="M112" s="415"/>
      <c r="N112" s="415"/>
      <c r="O112" s="415"/>
      <c r="P112" s="416"/>
      <c r="Q112" s="416"/>
      <c r="R112" s="416"/>
      <c r="S112" s="416"/>
      <c r="T112" s="416"/>
      <c r="U112" s="416"/>
      <c r="V112" s="416"/>
      <c r="W112" s="416"/>
      <c r="X112" s="416"/>
      <c r="Y112" s="416"/>
      <c r="Z112" s="416"/>
      <c r="AA112" s="412"/>
      <c r="AB112" s="417"/>
      <c r="AC112" s="416"/>
      <c r="AD112" s="418"/>
      <c r="AE112" s="419"/>
      <c r="AF112" s="415"/>
      <c r="AG112" s="414"/>
      <c r="AH112" s="381" t="s">
        <v>138</v>
      </c>
      <c r="AI112" s="352"/>
      <c r="AJ112" s="352"/>
    </row>
    <row r="113" spans="1:36" ht="12.75" hidden="1" customHeight="1">
      <c r="A113" s="391" t="s">
        <v>1675</v>
      </c>
      <c r="B113" s="392" t="s">
        <v>1734</v>
      </c>
      <c r="C113" s="391" t="s">
        <v>1713</v>
      </c>
      <c r="D113" s="391" t="s">
        <v>1676</v>
      </c>
      <c r="E113" s="393" t="s">
        <v>343</v>
      </c>
      <c r="F113" s="394" t="s">
        <v>217</v>
      </c>
      <c r="G113" s="391">
        <v>2399538</v>
      </c>
      <c r="H113" s="393" t="s">
        <v>1677</v>
      </c>
      <c r="I113" s="394">
        <v>43125</v>
      </c>
      <c r="J113" s="394">
        <v>43125</v>
      </c>
      <c r="K113" s="394"/>
      <c r="L113" s="395">
        <v>336</v>
      </c>
      <c r="M113" s="396">
        <v>23956800</v>
      </c>
      <c r="N113" s="396"/>
      <c r="O113" s="396"/>
      <c r="P113" s="395"/>
      <c r="Q113" s="395"/>
      <c r="R113" s="395"/>
      <c r="S113" s="395"/>
      <c r="T113" s="395"/>
      <c r="U113" s="395"/>
      <c r="V113" s="395"/>
      <c r="W113" s="395"/>
      <c r="X113" s="395"/>
      <c r="Y113" s="395"/>
      <c r="Z113" s="395"/>
      <c r="AA113" s="394" t="s">
        <v>280</v>
      </c>
      <c r="AB113" s="397">
        <v>1544</v>
      </c>
      <c r="AC113" s="395"/>
      <c r="AD113" s="394" t="s">
        <v>949</v>
      </c>
      <c r="AE113" s="409"/>
      <c r="AF113" s="398">
        <v>23956800</v>
      </c>
      <c r="AG113" s="394" t="s">
        <v>228</v>
      </c>
      <c r="AH113" s="391" t="s">
        <v>229</v>
      </c>
      <c r="AI113" s="352"/>
      <c r="AJ113" s="352"/>
    </row>
    <row r="114" spans="1:36" ht="12.75" hidden="1" customHeight="1">
      <c r="A114" s="391" t="s">
        <v>1685</v>
      </c>
      <c r="B114" s="392" t="s">
        <v>1734</v>
      </c>
      <c r="C114" s="391" t="s">
        <v>1713</v>
      </c>
      <c r="D114" s="391" t="s">
        <v>1688</v>
      </c>
      <c r="E114" s="393" t="s">
        <v>219</v>
      </c>
      <c r="F114" s="394" t="s">
        <v>217</v>
      </c>
      <c r="G114" s="391">
        <v>80139417</v>
      </c>
      <c r="H114" s="393" t="s">
        <v>1677</v>
      </c>
      <c r="I114" s="394">
        <v>43125</v>
      </c>
      <c r="J114" s="394">
        <v>43125</v>
      </c>
      <c r="K114" s="394"/>
      <c r="L114" s="395">
        <v>336</v>
      </c>
      <c r="M114" s="396">
        <v>23956800</v>
      </c>
      <c r="N114" s="396"/>
      <c r="O114" s="396"/>
      <c r="P114" s="395"/>
      <c r="Q114" s="395"/>
      <c r="R114" s="395"/>
      <c r="S114" s="395"/>
      <c r="T114" s="395"/>
      <c r="U114" s="395"/>
      <c r="V114" s="395"/>
      <c r="W114" s="395"/>
      <c r="X114" s="395"/>
      <c r="Y114" s="395"/>
      <c r="Z114" s="395"/>
      <c r="AA114" s="394" t="s">
        <v>280</v>
      </c>
      <c r="AB114" s="397">
        <v>1544</v>
      </c>
      <c r="AC114" s="395"/>
      <c r="AD114" s="394" t="s">
        <v>949</v>
      </c>
      <c r="AE114" s="409"/>
      <c r="AF114" s="398">
        <v>23956800</v>
      </c>
      <c r="AG114" s="394" t="s">
        <v>228</v>
      </c>
      <c r="AH114" s="391" t="s">
        <v>229</v>
      </c>
      <c r="AI114" s="352"/>
      <c r="AJ114" s="352"/>
    </row>
    <row r="115" spans="1:36" ht="12.75" hidden="1" customHeight="1">
      <c r="A115" s="391" t="s">
        <v>1697</v>
      </c>
      <c r="B115" s="392" t="s">
        <v>1734</v>
      </c>
      <c r="C115" s="391" t="s">
        <v>1713</v>
      </c>
      <c r="D115" s="391" t="s">
        <v>1688</v>
      </c>
      <c r="E115" s="393" t="s">
        <v>1699</v>
      </c>
      <c r="F115" s="394" t="s">
        <v>217</v>
      </c>
      <c r="G115" s="391">
        <v>80208244</v>
      </c>
      <c r="H115" s="393" t="s">
        <v>1700</v>
      </c>
      <c r="I115" s="394">
        <v>43126</v>
      </c>
      <c r="J115" s="394">
        <v>43126</v>
      </c>
      <c r="K115" s="394"/>
      <c r="L115" s="391">
        <v>335</v>
      </c>
      <c r="M115" s="398">
        <v>26125000</v>
      </c>
      <c r="N115" s="398"/>
      <c r="O115" s="398"/>
      <c r="P115" s="395"/>
      <c r="Q115" s="395"/>
      <c r="R115" s="395"/>
      <c r="S115" s="395"/>
      <c r="T115" s="395"/>
      <c r="U115" s="395"/>
      <c r="V115" s="395"/>
      <c r="W115" s="395"/>
      <c r="X115" s="395"/>
      <c r="Y115" s="395"/>
      <c r="Z115" s="395"/>
      <c r="AA115" s="394" t="s">
        <v>173</v>
      </c>
      <c r="AB115" s="397">
        <v>1549</v>
      </c>
      <c r="AC115" s="395"/>
      <c r="AD115" s="394" t="s">
        <v>182</v>
      </c>
      <c r="AE115" s="409"/>
      <c r="AF115" s="398">
        <v>26125000</v>
      </c>
      <c r="AG115" s="394" t="s">
        <v>228</v>
      </c>
      <c r="AH115" s="391" t="s">
        <v>229</v>
      </c>
      <c r="AI115" s="352"/>
      <c r="AJ115" s="352"/>
    </row>
    <row r="116" spans="1:36" ht="12.75" hidden="1" customHeight="1">
      <c r="A116" s="391" t="s">
        <v>1703</v>
      </c>
      <c r="B116" s="392" t="s">
        <v>1734</v>
      </c>
      <c r="C116" s="391" t="s">
        <v>1713</v>
      </c>
      <c r="D116" s="391" t="s">
        <v>1704</v>
      </c>
      <c r="E116" s="393" t="s">
        <v>1310</v>
      </c>
      <c r="F116" s="394" t="s">
        <v>217</v>
      </c>
      <c r="G116" s="391">
        <v>79734231</v>
      </c>
      <c r="H116" s="393" t="s">
        <v>1705</v>
      </c>
      <c r="I116" s="394">
        <v>43125</v>
      </c>
      <c r="J116" s="394">
        <v>43125</v>
      </c>
      <c r="K116" s="394"/>
      <c r="L116" s="395">
        <v>336</v>
      </c>
      <c r="M116" s="396">
        <v>23956800</v>
      </c>
      <c r="N116" s="396"/>
      <c r="O116" s="396"/>
      <c r="P116" s="395"/>
      <c r="Q116" s="395"/>
      <c r="R116" s="395"/>
      <c r="S116" s="395"/>
      <c r="T116" s="395"/>
      <c r="U116" s="395"/>
      <c r="V116" s="395"/>
      <c r="W116" s="395"/>
      <c r="X116" s="395"/>
      <c r="Y116" s="395"/>
      <c r="Z116" s="395"/>
      <c r="AA116" s="394" t="s">
        <v>280</v>
      </c>
      <c r="AB116" s="397">
        <v>1544</v>
      </c>
      <c r="AC116" s="395"/>
      <c r="AD116" s="394" t="s">
        <v>949</v>
      </c>
      <c r="AE116" s="409"/>
      <c r="AF116" s="398">
        <v>23956800</v>
      </c>
      <c r="AG116" s="394" t="s">
        <v>228</v>
      </c>
      <c r="AH116" s="391" t="s">
        <v>229</v>
      </c>
      <c r="AI116" s="352"/>
      <c r="AJ116" s="352"/>
    </row>
    <row r="117" spans="1:36" ht="12.75" hidden="1" customHeight="1">
      <c r="A117" s="391" t="s">
        <v>1710</v>
      </c>
      <c r="B117" s="392" t="s">
        <v>1734</v>
      </c>
      <c r="C117" s="391" t="s">
        <v>1713</v>
      </c>
      <c r="D117" s="391" t="s">
        <v>1711</v>
      </c>
      <c r="E117" s="393" t="s">
        <v>1712</v>
      </c>
      <c r="F117" s="394" t="s">
        <v>217</v>
      </c>
      <c r="G117" s="391">
        <v>79417602</v>
      </c>
      <c r="H117" s="393" t="s">
        <v>1705</v>
      </c>
      <c r="I117" s="394">
        <v>43126</v>
      </c>
      <c r="J117" s="394">
        <v>43126</v>
      </c>
      <c r="K117" s="394"/>
      <c r="L117" s="395">
        <v>335</v>
      </c>
      <c r="M117" s="396">
        <v>23885500</v>
      </c>
      <c r="N117" s="396"/>
      <c r="O117" s="396"/>
      <c r="P117" s="395"/>
      <c r="Q117" s="395"/>
      <c r="R117" s="395"/>
      <c r="S117" s="395"/>
      <c r="T117" s="395"/>
      <c r="U117" s="395"/>
      <c r="V117" s="395"/>
      <c r="W117" s="395"/>
      <c r="X117" s="395"/>
      <c r="Y117" s="395"/>
      <c r="Z117" s="395"/>
      <c r="AA117" s="394" t="s">
        <v>280</v>
      </c>
      <c r="AB117" s="397">
        <v>1544</v>
      </c>
      <c r="AC117" s="395"/>
      <c r="AD117" s="394" t="s">
        <v>949</v>
      </c>
      <c r="AE117" s="409"/>
      <c r="AF117" s="398">
        <v>23885500</v>
      </c>
      <c r="AG117" s="394" t="s">
        <v>228</v>
      </c>
      <c r="AH117" s="391" t="s">
        <v>229</v>
      </c>
      <c r="AI117" s="352"/>
      <c r="AJ117" s="352"/>
    </row>
    <row r="118" spans="1:36" ht="12.75" hidden="1" customHeight="1">
      <c r="A118" s="391" t="s">
        <v>1718</v>
      </c>
      <c r="B118" s="392" t="s">
        <v>1734</v>
      </c>
      <c r="C118" s="391" t="s">
        <v>1713</v>
      </c>
      <c r="D118" s="391" t="s">
        <v>1521</v>
      </c>
      <c r="E118" s="393" t="s">
        <v>1721</v>
      </c>
      <c r="F118" s="394" t="s">
        <v>217</v>
      </c>
      <c r="G118" s="391">
        <v>1013579410</v>
      </c>
      <c r="H118" s="410" t="s">
        <v>1722</v>
      </c>
      <c r="I118" s="394">
        <v>43126</v>
      </c>
      <c r="J118" s="394">
        <v>43129</v>
      </c>
      <c r="K118" s="394"/>
      <c r="L118" s="391">
        <v>240</v>
      </c>
      <c r="M118" s="398">
        <v>53600000</v>
      </c>
      <c r="N118" s="398"/>
      <c r="O118" s="398"/>
      <c r="P118" s="395"/>
      <c r="Q118" s="395"/>
      <c r="R118" s="395"/>
      <c r="S118" s="395"/>
      <c r="T118" s="395"/>
      <c r="U118" s="395"/>
      <c r="V118" s="395"/>
      <c r="W118" s="395"/>
      <c r="X118" s="395"/>
      <c r="Y118" s="395"/>
      <c r="Z118" s="395"/>
      <c r="AA118" s="394" t="s">
        <v>173</v>
      </c>
      <c r="AB118" s="397">
        <v>1549</v>
      </c>
      <c r="AC118" s="395"/>
      <c r="AD118" s="394" t="s">
        <v>182</v>
      </c>
      <c r="AE118" s="409"/>
      <c r="AF118" s="398">
        <v>53600000</v>
      </c>
      <c r="AG118" s="394" t="s">
        <v>228</v>
      </c>
      <c r="AH118" s="391" t="s">
        <v>1164</v>
      </c>
      <c r="AI118" s="352"/>
      <c r="AJ118" s="352"/>
    </row>
    <row r="119" spans="1:36" ht="12.75" hidden="1" customHeight="1">
      <c r="A119" s="381" t="s">
        <v>1729</v>
      </c>
      <c r="B119" s="382" t="s">
        <v>138</v>
      </c>
      <c r="C119" s="381"/>
      <c r="D119" s="381"/>
      <c r="E119" s="412"/>
      <c r="F119" s="381"/>
      <c r="G119" s="381"/>
      <c r="H119" s="413"/>
      <c r="I119" s="414"/>
      <c r="J119" s="414"/>
      <c r="K119" s="414"/>
      <c r="L119" s="381"/>
      <c r="M119" s="415"/>
      <c r="N119" s="415"/>
      <c r="O119" s="415"/>
      <c r="P119" s="416"/>
      <c r="Q119" s="416"/>
      <c r="R119" s="416"/>
      <c r="S119" s="416"/>
      <c r="T119" s="416"/>
      <c r="U119" s="416"/>
      <c r="V119" s="416"/>
      <c r="W119" s="416"/>
      <c r="X119" s="416"/>
      <c r="Y119" s="416"/>
      <c r="Z119" s="416"/>
      <c r="AA119" s="412"/>
      <c r="AB119" s="417"/>
      <c r="AC119" s="416"/>
      <c r="AD119" s="418"/>
      <c r="AE119" s="419"/>
      <c r="AF119" s="415"/>
      <c r="AG119" s="414"/>
      <c r="AH119" s="381" t="s">
        <v>138</v>
      </c>
      <c r="AI119" s="352"/>
      <c r="AJ119" s="352"/>
    </row>
    <row r="120" spans="1:36" ht="12.75" hidden="1" customHeight="1">
      <c r="A120" s="381" t="s">
        <v>1739</v>
      </c>
      <c r="B120" s="382" t="s">
        <v>138</v>
      </c>
      <c r="C120" s="381"/>
      <c r="D120" s="381"/>
      <c r="E120" s="412"/>
      <c r="F120" s="381"/>
      <c r="G120" s="381"/>
      <c r="H120" s="413"/>
      <c r="I120" s="414"/>
      <c r="J120" s="414"/>
      <c r="K120" s="414"/>
      <c r="L120" s="381"/>
      <c r="M120" s="415"/>
      <c r="N120" s="415"/>
      <c r="O120" s="415"/>
      <c r="P120" s="416"/>
      <c r="Q120" s="416"/>
      <c r="R120" s="416"/>
      <c r="S120" s="416"/>
      <c r="T120" s="416"/>
      <c r="U120" s="416"/>
      <c r="V120" s="416"/>
      <c r="W120" s="416"/>
      <c r="X120" s="416"/>
      <c r="Y120" s="416"/>
      <c r="Z120" s="416"/>
      <c r="AA120" s="412"/>
      <c r="AB120" s="417"/>
      <c r="AC120" s="416"/>
      <c r="AD120" s="418"/>
      <c r="AE120" s="419"/>
      <c r="AF120" s="415"/>
      <c r="AG120" s="414"/>
      <c r="AH120" s="381" t="s">
        <v>138</v>
      </c>
      <c r="AI120" s="352"/>
      <c r="AJ120" s="352"/>
    </row>
    <row r="121" spans="1:36" ht="12.75" hidden="1" customHeight="1">
      <c r="A121" s="381" t="s">
        <v>1745</v>
      </c>
      <c r="B121" s="382" t="s">
        <v>138</v>
      </c>
      <c r="C121" s="381"/>
      <c r="D121" s="381"/>
      <c r="E121" s="412"/>
      <c r="F121" s="381"/>
      <c r="G121" s="381"/>
      <c r="H121" s="413"/>
      <c r="I121" s="414"/>
      <c r="J121" s="414"/>
      <c r="K121" s="414"/>
      <c r="L121" s="381"/>
      <c r="M121" s="415"/>
      <c r="N121" s="415"/>
      <c r="O121" s="415"/>
      <c r="P121" s="416"/>
      <c r="Q121" s="416"/>
      <c r="R121" s="416"/>
      <c r="S121" s="416"/>
      <c r="T121" s="416"/>
      <c r="U121" s="416"/>
      <c r="V121" s="416"/>
      <c r="W121" s="416"/>
      <c r="X121" s="416"/>
      <c r="Y121" s="416"/>
      <c r="Z121" s="416"/>
      <c r="AA121" s="412"/>
      <c r="AB121" s="417"/>
      <c r="AC121" s="416"/>
      <c r="AD121" s="418"/>
      <c r="AE121" s="419"/>
      <c r="AF121" s="415"/>
      <c r="AG121" s="414"/>
      <c r="AH121" s="381" t="s">
        <v>138</v>
      </c>
      <c r="AI121" s="352"/>
      <c r="AJ121" s="352"/>
    </row>
    <row r="122" spans="1:36" ht="12.75" hidden="1" customHeight="1">
      <c r="A122" s="381" t="s">
        <v>1750</v>
      </c>
      <c r="B122" s="382" t="s">
        <v>138</v>
      </c>
      <c r="C122" s="381"/>
      <c r="D122" s="381"/>
      <c r="E122" s="412"/>
      <c r="F122" s="381"/>
      <c r="G122" s="381"/>
      <c r="H122" s="413"/>
      <c r="I122" s="414"/>
      <c r="J122" s="414"/>
      <c r="K122" s="414"/>
      <c r="L122" s="381"/>
      <c r="M122" s="415"/>
      <c r="N122" s="415"/>
      <c r="O122" s="415"/>
      <c r="P122" s="416"/>
      <c r="Q122" s="416"/>
      <c r="R122" s="416"/>
      <c r="S122" s="416"/>
      <c r="T122" s="416"/>
      <c r="U122" s="416"/>
      <c r="V122" s="416"/>
      <c r="W122" s="416"/>
      <c r="X122" s="416"/>
      <c r="Y122" s="416"/>
      <c r="Z122" s="416"/>
      <c r="AA122" s="412"/>
      <c r="AB122" s="417"/>
      <c r="AC122" s="416"/>
      <c r="AD122" s="418"/>
      <c r="AE122" s="419"/>
      <c r="AF122" s="415"/>
      <c r="AG122" s="414"/>
      <c r="AH122" s="381" t="s">
        <v>138</v>
      </c>
      <c r="AI122" s="352"/>
      <c r="AJ122" s="352"/>
    </row>
    <row r="123" spans="1:36" ht="12.75" hidden="1" customHeight="1">
      <c r="A123" s="391" t="s">
        <v>1757</v>
      </c>
      <c r="B123" s="392" t="s">
        <v>1734</v>
      </c>
      <c r="C123" s="391" t="s">
        <v>1713</v>
      </c>
      <c r="D123" s="391" t="s">
        <v>1758</v>
      </c>
      <c r="E123" s="393" t="s">
        <v>1759</v>
      </c>
      <c r="F123" s="394" t="s">
        <v>217</v>
      </c>
      <c r="G123" s="395">
        <v>79159734</v>
      </c>
      <c r="H123" s="393" t="s">
        <v>1762</v>
      </c>
      <c r="I123" s="394">
        <v>43125</v>
      </c>
      <c r="J123" s="394">
        <v>43125</v>
      </c>
      <c r="K123" s="394"/>
      <c r="L123" s="395">
        <v>336</v>
      </c>
      <c r="M123" s="396">
        <v>25200000</v>
      </c>
      <c r="N123" s="396"/>
      <c r="O123" s="396"/>
      <c r="P123" s="395"/>
      <c r="Q123" s="395"/>
      <c r="R123" s="395"/>
      <c r="S123" s="395"/>
      <c r="T123" s="395"/>
      <c r="U123" s="395"/>
      <c r="V123" s="395"/>
      <c r="W123" s="395"/>
      <c r="X123" s="395"/>
      <c r="Y123" s="395"/>
      <c r="Z123" s="395"/>
      <c r="AA123" s="394" t="s">
        <v>173</v>
      </c>
      <c r="AB123" s="397">
        <v>1549</v>
      </c>
      <c r="AC123" s="395"/>
      <c r="AD123" s="394" t="s">
        <v>182</v>
      </c>
      <c r="AE123" s="409"/>
      <c r="AF123" s="398">
        <v>25200000</v>
      </c>
      <c r="AG123" s="394" t="s">
        <v>228</v>
      </c>
      <c r="AH123" s="391" t="s">
        <v>229</v>
      </c>
      <c r="AI123" s="352"/>
      <c r="AJ123" s="352"/>
    </row>
    <row r="124" spans="1:36" ht="12.75" hidden="1" customHeight="1">
      <c r="A124" s="391" t="s">
        <v>1767</v>
      </c>
      <c r="B124" s="392" t="s">
        <v>1734</v>
      </c>
      <c r="C124" s="391" t="s">
        <v>1713</v>
      </c>
      <c r="D124" s="394" t="s">
        <v>1769</v>
      </c>
      <c r="E124" s="393" t="s">
        <v>1770</v>
      </c>
      <c r="F124" s="394" t="s">
        <v>217</v>
      </c>
      <c r="G124" s="395">
        <v>52132746</v>
      </c>
      <c r="H124" s="393" t="s">
        <v>1772</v>
      </c>
      <c r="I124" s="394">
        <v>43126</v>
      </c>
      <c r="J124" s="394">
        <v>43126</v>
      </c>
      <c r="K124" s="394"/>
      <c r="L124" s="395">
        <v>335</v>
      </c>
      <c r="M124" s="396">
        <v>25125000</v>
      </c>
      <c r="N124" s="396"/>
      <c r="O124" s="396"/>
      <c r="P124" s="395"/>
      <c r="Q124" s="395"/>
      <c r="R124" s="395"/>
      <c r="S124" s="395"/>
      <c r="T124" s="395"/>
      <c r="U124" s="395"/>
      <c r="V124" s="395"/>
      <c r="W124" s="395"/>
      <c r="X124" s="395"/>
      <c r="Y124" s="395"/>
      <c r="Z124" s="395"/>
      <c r="AA124" s="394" t="s">
        <v>173</v>
      </c>
      <c r="AB124" s="397">
        <v>1549</v>
      </c>
      <c r="AC124" s="395"/>
      <c r="AD124" s="394" t="s">
        <v>182</v>
      </c>
      <c r="AE124" s="409"/>
      <c r="AF124" s="398">
        <v>25125000</v>
      </c>
      <c r="AG124" s="394" t="s">
        <v>228</v>
      </c>
      <c r="AH124" s="391" t="s">
        <v>229</v>
      </c>
      <c r="AI124" s="352"/>
      <c r="AJ124" s="352"/>
    </row>
    <row r="125" spans="1:36" ht="12.75" hidden="1" customHeight="1">
      <c r="A125" s="391" t="s">
        <v>1773</v>
      </c>
      <c r="B125" s="392" t="s">
        <v>1734</v>
      </c>
      <c r="C125" s="391" t="s">
        <v>1713</v>
      </c>
      <c r="D125" s="391" t="s">
        <v>1774</v>
      </c>
      <c r="E125" s="393" t="s">
        <v>1775</v>
      </c>
      <c r="F125" s="394" t="s">
        <v>217</v>
      </c>
      <c r="G125" s="395">
        <v>53116421</v>
      </c>
      <c r="H125" s="393" t="s">
        <v>1778</v>
      </c>
      <c r="I125" s="394">
        <v>43126</v>
      </c>
      <c r="J125" s="394">
        <v>43126</v>
      </c>
      <c r="K125" s="394"/>
      <c r="L125" s="395">
        <v>335</v>
      </c>
      <c r="M125" s="396">
        <v>25125000</v>
      </c>
      <c r="N125" s="396"/>
      <c r="O125" s="396"/>
      <c r="P125" s="395"/>
      <c r="Q125" s="395"/>
      <c r="R125" s="395"/>
      <c r="S125" s="395"/>
      <c r="T125" s="395"/>
      <c r="U125" s="395"/>
      <c r="V125" s="395"/>
      <c r="W125" s="395"/>
      <c r="X125" s="395"/>
      <c r="Y125" s="395"/>
      <c r="Z125" s="395"/>
      <c r="AA125" s="394" t="s">
        <v>173</v>
      </c>
      <c r="AB125" s="397">
        <v>1549</v>
      </c>
      <c r="AC125" s="395"/>
      <c r="AD125" s="394" t="s">
        <v>182</v>
      </c>
      <c r="AE125" s="409"/>
      <c r="AF125" s="398">
        <v>25125000</v>
      </c>
      <c r="AG125" s="394" t="s">
        <v>228</v>
      </c>
      <c r="AH125" s="391" t="s">
        <v>229</v>
      </c>
      <c r="AI125" s="352"/>
      <c r="AJ125" s="352"/>
    </row>
    <row r="126" spans="1:36" ht="12.75" hidden="1" customHeight="1">
      <c r="A126" s="391" t="s">
        <v>1785</v>
      </c>
      <c r="B126" s="392" t="s">
        <v>1734</v>
      </c>
      <c r="C126" s="391" t="s">
        <v>1713</v>
      </c>
      <c r="D126" s="391" t="s">
        <v>1786</v>
      </c>
      <c r="E126" s="393" t="s">
        <v>1787</v>
      </c>
      <c r="F126" s="394" t="s">
        <v>217</v>
      </c>
      <c r="G126" s="395">
        <v>79274586</v>
      </c>
      <c r="H126" s="410" t="s">
        <v>1788</v>
      </c>
      <c r="I126" s="394">
        <v>43126</v>
      </c>
      <c r="J126" s="394">
        <v>43129</v>
      </c>
      <c r="K126" s="394"/>
      <c r="L126" s="391">
        <v>240</v>
      </c>
      <c r="M126" s="398">
        <v>43200000</v>
      </c>
      <c r="N126" s="398"/>
      <c r="O126" s="398"/>
      <c r="P126" s="395"/>
      <c r="Q126" s="395"/>
      <c r="R126" s="395"/>
      <c r="S126" s="395"/>
      <c r="T126" s="395"/>
      <c r="U126" s="395"/>
      <c r="V126" s="395"/>
      <c r="W126" s="395"/>
      <c r="X126" s="395"/>
      <c r="Y126" s="395"/>
      <c r="Z126" s="395"/>
      <c r="AA126" s="394" t="s">
        <v>173</v>
      </c>
      <c r="AB126" s="397">
        <v>1549</v>
      </c>
      <c r="AC126" s="395"/>
      <c r="AD126" s="394" t="s">
        <v>182</v>
      </c>
      <c r="AE126" s="409"/>
      <c r="AF126" s="398">
        <v>43200000</v>
      </c>
      <c r="AG126" s="394" t="s">
        <v>228</v>
      </c>
      <c r="AH126" s="391" t="s">
        <v>1164</v>
      </c>
      <c r="AI126" s="352"/>
      <c r="AJ126" s="352"/>
    </row>
    <row r="127" spans="1:36" ht="12.75" hidden="1" customHeight="1">
      <c r="A127" s="391" t="s">
        <v>1801</v>
      </c>
      <c r="B127" s="392" t="s">
        <v>1734</v>
      </c>
      <c r="C127" s="391" t="s">
        <v>1713</v>
      </c>
      <c r="D127" s="391" t="s">
        <v>1802</v>
      </c>
      <c r="E127" s="393" t="s">
        <v>1803</v>
      </c>
      <c r="F127" s="391" t="s">
        <v>217</v>
      </c>
      <c r="G127" s="391">
        <v>80173776</v>
      </c>
      <c r="H127" s="410" t="s">
        <v>1805</v>
      </c>
      <c r="I127" s="394">
        <v>43126</v>
      </c>
      <c r="J127" s="394">
        <v>43140</v>
      </c>
      <c r="K127" s="394"/>
      <c r="L127" s="391">
        <v>240</v>
      </c>
      <c r="M127" s="398">
        <v>18000000</v>
      </c>
      <c r="N127" s="398"/>
      <c r="O127" s="398"/>
      <c r="P127" s="395"/>
      <c r="Q127" s="395"/>
      <c r="R127" s="395"/>
      <c r="S127" s="395"/>
      <c r="T127" s="395"/>
      <c r="U127" s="395"/>
      <c r="V127" s="395"/>
      <c r="W127" s="395"/>
      <c r="X127" s="395"/>
      <c r="Y127" s="395"/>
      <c r="Z127" s="395"/>
      <c r="AA127" s="394" t="s">
        <v>173</v>
      </c>
      <c r="AB127" s="397">
        <v>1549</v>
      </c>
      <c r="AC127" s="395"/>
      <c r="AD127" s="394" t="s">
        <v>182</v>
      </c>
      <c r="AE127" s="409"/>
      <c r="AF127" s="398">
        <v>18000000</v>
      </c>
      <c r="AG127" s="394" t="s">
        <v>228</v>
      </c>
      <c r="AH127" s="391" t="s">
        <v>1164</v>
      </c>
      <c r="AI127" s="352"/>
      <c r="AJ127" s="352"/>
    </row>
    <row r="128" spans="1:36" ht="12.75" hidden="1" customHeight="1">
      <c r="A128" s="391" t="s">
        <v>1815</v>
      </c>
      <c r="B128" s="392" t="s">
        <v>1734</v>
      </c>
      <c r="C128" s="391" t="s">
        <v>1713</v>
      </c>
      <c r="D128" s="391" t="s">
        <v>1816</v>
      </c>
      <c r="E128" s="393" t="s">
        <v>593</v>
      </c>
      <c r="F128" s="391" t="s">
        <v>217</v>
      </c>
      <c r="G128" s="391">
        <v>52442869</v>
      </c>
      <c r="H128" s="410" t="s">
        <v>1805</v>
      </c>
      <c r="I128" s="394">
        <v>43126</v>
      </c>
      <c r="J128" s="394">
        <v>43140</v>
      </c>
      <c r="K128" s="394"/>
      <c r="L128" s="391">
        <v>240</v>
      </c>
      <c r="M128" s="398">
        <v>18000000</v>
      </c>
      <c r="N128" s="398"/>
      <c r="O128" s="398"/>
      <c r="P128" s="395"/>
      <c r="Q128" s="395"/>
      <c r="R128" s="395"/>
      <c r="S128" s="395"/>
      <c r="T128" s="395"/>
      <c r="U128" s="395"/>
      <c r="V128" s="395"/>
      <c r="W128" s="395"/>
      <c r="X128" s="395"/>
      <c r="Y128" s="395"/>
      <c r="Z128" s="395"/>
      <c r="AA128" s="394" t="s">
        <v>173</v>
      </c>
      <c r="AB128" s="397">
        <v>1549</v>
      </c>
      <c r="AC128" s="395"/>
      <c r="AD128" s="394" t="s">
        <v>182</v>
      </c>
      <c r="AE128" s="409"/>
      <c r="AF128" s="398">
        <v>18000000</v>
      </c>
      <c r="AG128" s="394" t="s">
        <v>228</v>
      </c>
      <c r="AH128" s="391" t="s">
        <v>1164</v>
      </c>
      <c r="AI128" s="352"/>
      <c r="AJ128" s="352"/>
    </row>
    <row r="129" spans="1:36" ht="12.75" hidden="1" customHeight="1">
      <c r="A129" s="391" t="s">
        <v>1834</v>
      </c>
      <c r="B129" s="392" t="s">
        <v>1734</v>
      </c>
      <c r="C129" s="391" t="s">
        <v>1713</v>
      </c>
      <c r="D129" s="391" t="s">
        <v>1835</v>
      </c>
      <c r="E129" s="393" t="s">
        <v>1836</v>
      </c>
      <c r="F129" s="391" t="s">
        <v>217</v>
      </c>
      <c r="G129" s="391">
        <v>86040254</v>
      </c>
      <c r="H129" s="410" t="s">
        <v>1838</v>
      </c>
      <c r="I129" s="394">
        <v>43126</v>
      </c>
      <c r="J129" s="394">
        <v>43139</v>
      </c>
      <c r="K129" s="394"/>
      <c r="L129" s="391">
        <v>240</v>
      </c>
      <c r="M129" s="398">
        <v>14000000</v>
      </c>
      <c r="N129" s="398"/>
      <c r="O129" s="398"/>
      <c r="P129" s="395"/>
      <c r="Q129" s="395"/>
      <c r="R129" s="395"/>
      <c r="S129" s="395"/>
      <c r="T129" s="395"/>
      <c r="U129" s="395"/>
      <c r="V129" s="395"/>
      <c r="W129" s="395"/>
      <c r="X129" s="395"/>
      <c r="Y129" s="395"/>
      <c r="Z129" s="395"/>
      <c r="AA129" s="394" t="s">
        <v>173</v>
      </c>
      <c r="AB129" s="397">
        <v>1549</v>
      </c>
      <c r="AC129" s="395"/>
      <c r="AD129" s="394" t="s">
        <v>182</v>
      </c>
      <c r="AE129" s="409"/>
      <c r="AF129" s="398">
        <v>14000000</v>
      </c>
      <c r="AG129" s="394" t="s">
        <v>228</v>
      </c>
      <c r="AH129" s="391" t="s">
        <v>1164</v>
      </c>
      <c r="AI129" s="352"/>
      <c r="AJ129" s="352"/>
    </row>
    <row r="130" spans="1:36" ht="12.75" hidden="1" customHeight="1">
      <c r="A130" s="381" t="s">
        <v>1849</v>
      </c>
      <c r="B130" s="382" t="s">
        <v>138</v>
      </c>
      <c r="C130" s="381"/>
      <c r="D130" s="381"/>
      <c r="E130" s="412"/>
      <c r="F130" s="381"/>
      <c r="G130" s="381"/>
      <c r="H130" s="413"/>
      <c r="I130" s="414"/>
      <c r="J130" s="414"/>
      <c r="K130" s="414"/>
      <c r="L130" s="381"/>
      <c r="M130" s="415"/>
      <c r="N130" s="415"/>
      <c r="O130" s="415"/>
      <c r="P130" s="416"/>
      <c r="Q130" s="416"/>
      <c r="R130" s="416"/>
      <c r="S130" s="416"/>
      <c r="T130" s="416"/>
      <c r="U130" s="416"/>
      <c r="V130" s="416"/>
      <c r="W130" s="416"/>
      <c r="X130" s="416"/>
      <c r="Y130" s="416"/>
      <c r="Z130" s="416"/>
      <c r="AA130" s="412"/>
      <c r="AB130" s="417"/>
      <c r="AC130" s="416"/>
      <c r="AD130" s="418"/>
      <c r="AE130" s="419"/>
      <c r="AF130" s="415"/>
      <c r="AG130" s="414"/>
      <c r="AH130" s="381" t="s">
        <v>138</v>
      </c>
      <c r="AI130" s="352"/>
      <c r="AJ130" s="352"/>
    </row>
    <row r="131" spans="1:36" ht="12.75" hidden="1" customHeight="1">
      <c r="A131" s="381" t="s">
        <v>1854</v>
      </c>
      <c r="B131" s="382" t="s">
        <v>138</v>
      </c>
      <c r="C131" s="381"/>
      <c r="D131" s="381"/>
      <c r="E131" s="412"/>
      <c r="F131" s="381"/>
      <c r="G131" s="381"/>
      <c r="H131" s="413"/>
      <c r="I131" s="414"/>
      <c r="J131" s="414"/>
      <c r="K131" s="414"/>
      <c r="L131" s="381"/>
      <c r="M131" s="415"/>
      <c r="N131" s="415"/>
      <c r="O131" s="415"/>
      <c r="P131" s="416"/>
      <c r="Q131" s="416"/>
      <c r="R131" s="416"/>
      <c r="S131" s="416"/>
      <c r="T131" s="416"/>
      <c r="U131" s="416"/>
      <c r="V131" s="416"/>
      <c r="W131" s="416"/>
      <c r="X131" s="416"/>
      <c r="Y131" s="416"/>
      <c r="Z131" s="416"/>
      <c r="AA131" s="412"/>
      <c r="AB131" s="417"/>
      <c r="AC131" s="416"/>
      <c r="AD131" s="418"/>
      <c r="AE131" s="419"/>
      <c r="AF131" s="415"/>
      <c r="AG131" s="414"/>
      <c r="AH131" s="381" t="s">
        <v>138</v>
      </c>
      <c r="AI131" s="352"/>
      <c r="AJ131" s="352"/>
    </row>
    <row r="132" spans="1:36" ht="12.75" hidden="1" customHeight="1">
      <c r="A132" s="391" t="s">
        <v>1864</v>
      </c>
      <c r="B132" s="392" t="s">
        <v>1734</v>
      </c>
      <c r="C132" s="391" t="s">
        <v>1713</v>
      </c>
      <c r="D132" s="391" t="s">
        <v>1865</v>
      </c>
      <c r="E132" s="393" t="s">
        <v>1866</v>
      </c>
      <c r="F132" s="394" t="s">
        <v>217</v>
      </c>
      <c r="G132" s="391">
        <v>19108972</v>
      </c>
      <c r="H132" s="410" t="s">
        <v>1867</v>
      </c>
      <c r="I132" s="394">
        <v>43125</v>
      </c>
      <c r="J132" s="394">
        <v>43125</v>
      </c>
      <c r="K132" s="394"/>
      <c r="L132" s="391">
        <v>336</v>
      </c>
      <c r="M132" s="398">
        <v>52879556</v>
      </c>
      <c r="N132" s="398"/>
      <c r="O132" s="398"/>
      <c r="P132" s="395"/>
      <c r="Q132" s="395"/>
      <c r="R132" s="395"/>
      <c r="S132" s="395"/>
      <c r="T132" s="395"/>
      <c r="U132" s="395"/>
      <c r="V132" s="395"/>
      <c r="W132" s="395"/>
      <c r="X132" s="395"/>
      <c r="Y132" s="395"/>
      <c r="Z132" s="395"/>
      <c r="AA132" s="394" t="s">
        <v>173</v>
      </c>
      <c r="AB132" s="397">
        <v>1549</v>
      </c>
      <c r="AC132" s="395"/>
      <c r="AD132" s="394" t="s">
        <v>182</v>
      </c>
      <c r="AE132" s="409"/>
      <c r="AF132" s="398">
        <v>52879556</v>
      </c>
      <c r="AG132" s="394" t="s">
        <v>228</v>
      </c>
      <c r="AH132" s="391" t="s">
        <v>229</v>
      </c>
      <c r="AI132" s="352"/>
      <c r="AJ132" s="352"/>
    </row>
    <row r="133" spans="1:36" ht="12.75" hidden="1" customHeight="1">
      <c r="A133" s="391" t="s">
        <v>1873</v>
      </c>
      <c r="B133" s="392" t="s">
        <v>1734</v>
      </c>
      <c r="C133" s="391" t="s">
        <v>1713</v>
      </c>
      <c r="D133" s="391" t="s">
        <v>1865</v>
      </c>
      <c r="E133" s="393" t="s">
        <v>1875</v>
      </c>
      <c r="F133" s="394" t="s">
        <v>217</v>
      </c>
      <c r="G133" s="391">
        <v>51673065</v>
      </c>
      <c r="H133" s="406" t="s">
        <v>1877</v>
      </c>
      <c r="I133" s="394">
        <v>43125</v>
      </c>
      <c r="J133" s="394">
        <v>43125</v>
      </c>
      <c r="K133" s="394"/>
      <c r="L133" s="391">
        <v>336</v>
      </c>
      <c r="M133" s="398">
        <v>70560000</v>
      </c>
      <c r="N133" s="398"/>
      <c r="O133" s="398"/>
      <c r="P133" s="395"/>
      <c r="Q133" s="395"/>
      <c r="R133" s="395"/>
      <c r="S133" s="395"/>
      <c r="T133" s="395"/>
      <c r="U133" s="395"/>
      <c r="V133" s="395"/>
      <c r="W133" s="395"/>
      <c r="X133" s="395"/>
      <c r="Y133" s="395"/>
      <c r="Z133" s="395"/>
      <c r="AA133" s="394" t="s">
        <v>173</v>
      </c>
      <c r="AB133" s="397">
        <v>1549</v>
      </c>
      <c r="AC133" s="395"/>
      <c r="AD133" s="394" t="s">
        <v>182</v>
      </c>
      <c r="AE133" s="409"/>
      <c r="AF133" s="398">
        <v>70560000</v>
      </c>
      <c r="AG133" s="394" t="s">
        <v>228</v>
      </c>
      <c r="AH133" s="391" t="s">
        <v>229</v>
      </c>
      <c r="AI133" s="352"/>
      <c r="AJ133" s="352"/>
    </row>
    <row r="134" spans="1:36" ht="12.75" hidden="1" customHeight="1">
      <c r="A134" s="391" t="s">
        <v>1883</v>
      </c>
      <c r="B134" s="392" t="s">
        <v>1734</v>
      </c>
      <c r="C134" s="391" t="s">
        <v>1713</v>
      </c>
      <c r="D134" s="391" t="s">
        <v>1887</v>
      </c>
      <c r="E134" s="393" t="s">
        <v>1888</v>
      </c>
      <c r="F134" s="394" t="s">
        <v>217</v>
      </c>
      <c r="G134" s="391">
        <v>19355581</v>
      </c>
      <c r="H134" s="393" t="s">
        <v>1898</v>
      </c>
      <c r="I134" s="394">
        <v>43124</v>
      </c>
      <c r="J134" s="394">
        <v>43140</v>
      </c>
      <c r="K134" s="394"/>
      <c r="L134" s="391">
        <v>336</v>
      </c>
      <c r="M134" s="398">
        <v>75040000</v>
      </c>
      <c r="N134" s="398"/>
      <c r="O134" s="398"/>
      <c r="P134" s="395"/>
      <c r="Q134" s="395"/>
      <c r="R134" s="395"/>
      <c r="S134" s="395"/>
      <c r="T134" s="395"/>
      <c r="U134" s="395"/>
      <c r="V134" s="395"/>
      <c r="W134" s="395"/>
      <c r="X134" s="395"/>
      <c r="Y134" s="395"/>
      <c r="Z134" s="395"/>
      <c r="AA134" s="394" t="s">
        <v>173</v>
      </c>
      <c r="AB134" s="397">
        <v>1549</v>
      </c>
      <c r="AC134" s="395"/>
      <c r="AD134" s="394" t="s">
        <v>182</v>
      </c>
      <c r="AE134" s="409"/>
      <c r="AF134" s="398">
        <v>75040000</v>
      </c>
      <c r="AG134" s="394" t="s">
        <v>228</v>
      </c>
      <c r="AH134" s="391" t="s">
        <v>229</v>
      </c>
      <c r="AI134" s="352"/>
      <c r="AJ134" s="352"/>
    </row>
    <row r="135" spans="1:36" ht="12.75" hidden="1" customHeight="1">
      <c r="A135" s="391" t="s">
        <v>1915</v>
      </c>
      <c r="B135" s="392" t="s">
        <v>1734</v>
      </c>
      <c r="C135" s="391" t="s">
        <v>1713</v>
      </c>
      <c r="D135" s="391" t="s">
        <v>1916</v>
      </c>
      <c r="E135" s="393" t="s">
        <v>1917</v>
      </c>
      <c r="F135" s="394" t="s">
        <v>217</v>
      </c>
      <c r="G135" s="391">
        <v>52751597</v>
      </c>
      <c r="H135" s="406" t="s">
        <v>1919</v>
      </c>
      <c r="I135" s="394">
        <v>43124</v>
      </c>
      <c r="J135" s="394">
        <v>43140</v>
      </c>
      <c r="K135" s="394"/>
      <c r="L135" s="391">
        <v>336</v>
      </c>
      <c r="M135" s="398">
        <v>31360000</v>
      </c>
      <c r="N135" s="398"/>
      <c r="O135" s="398"/>
      <c r="P135" s="395"/>
      <c r="Q135" s="395"/>
      <c r="R135" s="395"/>
      <c r="S135" s="395"/>
      <c r="T135" s="395"/>
      <c r="U135" s="395"/>
      <c r="V135" s="395"/>
      <c r="W135" s="395"/>
      <c r="X135" s="395"/>
      <c r="Y135" s="395"/>
      <c r="Z135" s="395"/>
      <c r="AA135" s="394" t="s">
        <v>173</v>
      </c>
      <c r="AB135" s="397">
        <v>1549</v>
      </c>
      <c r="AC135" s="395"/>
      <c r="AD135" s="394" t="s">
        <v>182</v>
      </c>
      <c r="AE135" s="409"/>
      <c r="AF135" s="398">
        <v>31360000</v>
      </c>
      <c r="AG135" s="394" t="s">
        <v>228</v>
      </c>
      <c r="AH135" s="391" t="s">
        <v>229</v>
      </c>
      <c r="AI135" s="352"/>
      <c r="AJ135" s="352"/>
    </row>
    <row r="136" spans="1:36" ht="12.75" hidden="1" customHeight="1">
      <c r="A136" s="391" t="s">
        <v>1926</v>
      </c>
      <c r="B136" s="392" t="s">
        <v>1734</v>
      </c>
      <c r="C136" s="391" t="s">
        <v>1713</v>
      </c>
      <c r="D136" s="391" t="s">
        <v>1927</v>
      </c>
      <c r="E136" s="393" t="s">
        <v>1928</v>
      </c>
      <c r="F136" s="394" t="s">
        <v>217</v>
      </c>
      <c r="G136" s="391">
        <v>1030559488</v>
      </c>
      <c r="H136" s="410" t="s">
        <v>1930</v>
      </c>
      <c r="I136" s="394">
        <v>43125</v>
      </c>
      <c r="J136" s="394">
        <v>43125</v>
      </c>
      <c r="K136" s="394"/>
      <c r="L136" s="391">
        <v>336</v>
      </c>
      <c r="M136" s="398">
        <v>23956800</v>
      </c>
      <c r="N136" s="398"/>
      <c r="O136" s="398"/>
      <c r="P136" s="395"/>
      <c r="Q136" s="395"/>
      <c r="R136" s="395"/>
      <c r="S136" s="395"/>
      <c r="T136" s="395"/>
      <c r="U136" s="395"/>
      <c r="V136" s="395"/>
      <c r="W136" s="395"/>
      <c r="X136" s="395"/>
      <c r="Y136" s="395"/>
      <c r="Z136" s="395"/>
      <c r="AA136" s="394" t="s">
        <v>173</v>
      </c>
      <c r="AB136" s="397">
        <v>1549</v>
      </c>
      <c r="AC136" s="395"/>
      <c r="AD136" s="394" t="s">
        <v>182</v>
      </c>
      <c r="AE136" s="409"/>
      <c r="AF136" s="398">
        <v>23956800</v>
      </c>
      <c r="AG136" s="394" t="s">
        <v>228</v>
      </c>
      <c r="AH136" s="391" t="s">
        <v>229</v>
      </c>
      <c r="AI136" s="352"/>
      <c r="AJ136" s="352"/>
    </row>
    <row r="137" spans="1:36" ht="12.75" hidden="1" customHeight="1">
      <c r="A137" s="391" t="s">
        <v>1946</v>
      </c>
      <c r="B137" s="392" t="s">
        <v>1734</v>
      </c>
      <c r="C137" s="391" t="s">
        <v>1713</v>
      </c>
      <c r="D137" s="391" t="s">
        <v>1949</v>
      </c>
      <c r="E137" s="393" t="s">
        <v>439</v>
      </c>
      <c r="F137" s="394" t="s">
        <v>217</v>
      </c>
      <c r="G137" s="391">
        <v>52538287</v>
      </c>
      <c r="H137" s="420" t="s">
        <v>1952</v>
      </c>
      <c r="I137" s="394">
        <v>43126</v>
      </c>
      <c r="J137" s="394">
        <v>43126</v>
      </c>
      <c r="K137" s="394"/>
      <c r="L137" s="391">
        <v>240</v>
      </c>
      <c r="M137" s="398">
        <v>37771111</v>
      </c>
      <c r="N137" s="398"/>
      <c r="O137" s="398"/>
      <c r="P137" s="395"/>
      <c r="Q137" s="395"/>
      <c r="R137" s="395"/>
      <c r="S137" s="395"/>
      <c r="T137" s="395"/>
      <c r="U137" s="395"/>
      <c r="V137" s="395"/>
      <c r="W137" s="395"/>
      <c r="X137" s="395"/>
      <c r="Y137" s="395"/>
      <c r="Z137" s="395"/>
      <c r="AA137" s="394" t="s">
        <v>173</v>
      </c>
      <c r="AB137" s="397">
        <v>1549</v>
      </c>
      <c r="AC137" s="395"/>
      <c r="AD137" s="394" t="s">
        <v>182</v>
      </c>
      <c r="AE137" s="409"/>
      <c r="AF137" s="398">
        <v>37771111</v>
      </c>
      <c r="AG137" s="394" t="s">
        <v>228</v>
      </c>
      <c r="AH137" s="391" t="s">
        <v>229</v>
      </c>
      <c r="AI137" s="352"/>
      <c r="AJ137" s="352"/>
    </row>
    <row r="138" spans="1:36" ht="12.75" hidden="1" customHeight="1">
      <c r="A138" s="391" t="s">
        <v>1961</v>
      </c>
      <c r="B138" s="392" t="s">
        <v>1734</v>
      </c>
      <c r="C138" s="391" t="s">
        <v>1713</v>
      </c>
      <c r="D138" s="391" t="s">
        <v>1962</v>
      </c>
      <c r="E138" s="393" t="s">
        <v>1963</v>
      </c>
      <c r="F138" s="394" t="s">
        <v>217</v>
      </c>
      <c r="G138" s="391">
        <v>52955012</v>
      </c>
      <c r="H138" s="410" t="s">
        <v>1964</v>
      </c>
      <c r="I138" s="394">
        <v>43126</v>
      </c>
      <c r="J138" s="394">
        <v>43126</v>
      </c>
      <c r="K138" s="394"/>
      <c r="L138" s="391">
        <v>335</v>
      </c>
      <c r="M138" s="398">
        <v>42433333</v>
      </c>
      <c r="N138" s="398"/>
      <c r="O138" s="398"/>
      <c r="P138" s="395"/>
      <c r="Q138" s="395"/>
      <c r="R138" s="395"/>
      <c r="S138" s="395"/>
      <c r="T138" s="395"/>
      <c r="U138" s="395"/>
      <c r="V138" s="395"/>
      <c r="W138" s="395"/>
      <c r="X138" s="395"/>
      <c r="Y138" s="395"/>
      <c r="Z138" s="395"/>
      <c r="AA138" s="394" t="s">
        <v>173</v>
      </c>
      <c r="AB138" s="397">
        <v>1549</v>
      </c>
      <c r="AC138" s="395"/>
      <c r="AD138" s="394" t="s">
        <v>182</v>
      </c>
      <c r="AE138" s="409"/>
      <c r="AF138" s="398">
        <v>42433333</v>
      </c>
      <c r="AG138" s="394" t="s">
        <v>228</v>
      </c>
      <c r="AH138" s="391" t="s">
        <v>229</v>
      </c>
      <c r="AI138" s="352"/>
      <c r="AJ138" s="352"/>
    </row>
    <row r="139" spans="1:36" ht="12.75" hidden="1" customHeight="1">
      <c r="A139" s="391" t="s">
        <v>1969</v>
      </c>
      <c r="B139" s="392" t="s">
        <v>1734</v>
      </c>
      <c r="C139" s="391" t="s">
        <v>1713</v>
      </c>
      <c r="D139" s="391" t="s">
        <v>1972</v>
      </c>
      <c r="E139" s="393" t="s">
        <v>739</v>
      </c>
      <c r="F139" s="394" t="s">
        <v>217</v>
      </c>
      <c r="G139" s="391">
        <v>79659578</v>
      </c>
      <c r="H139" s="410" t="s">
        <v>1973</v>
      </c>
      <c r="I139" s="394">
        <v>43126</v>
      </c>
      <c r="J139" s="394">
        <v>43126</v>
      </c>
      <c r="K139" s="394"/>
      <c r="L139" s="391">
        <v>335</v>
      </c>
      <c r="M139" s="398">
        <v>74816667</v>
      </c>
      <c r="N139" s="398"/>
      <c r="O139" s="398"/>
      <c r="P139" s="395"/>
      <c r="Q139" s="395"/>
      <c r="R139" s="395"/>
      <c r="S139" s="395"/>
      <c r="T139" s="395"/>
      <c r="U139" s="395"/>
      <c r="V139" s="395"/>
      <c r="W139" s="395"/>
      <c r="X139" s="395"/>
      <c r="Y139" s="395"/>
      <c r="Z139" s="395"/>
      <c r="AA139" s="394" t="s">
        <v>173</v>
      </c>
      <c r="AB139" s="397">
        <v>1549</v>
      </c>
      <c r="AC139" s="395"/>
      <c r="AD139" s="394" t="s">
        <v>182</v>
      </c>
      <c r="AE139" s="409"/>
      <c r="AF139" s="398">
        <v>74816667</v>
      </c>
      <c r="AG139" s="394" t="s">
        <v>228</v>
      </c>
      <c r="AH139" s="391" t="s">
        <v>229</v>
      </c>
      <c r="AI139" s="352"/>
      <c r="AJ139" s="352"/>
    </row>
    <row r="140" spans="1:36" ht="12.75" hidden="1" customHeight="1">
      <c r="A140" s="391" t="s">
        <v>1980</v>
      </c>
      <c r="B140" s="392" t="s">
        <v>1734</v>
      </c>
      <c r="C140" s="391" t="s">
        <v>1713</v>
      </c>
      <c r="D140" s="391" t="s">
        <v>1982</v>
      </c>
      <c r="E140" s="393" t="s">
        <v>393</v>
      </c>
      <c r="F140" s="394" t="s">
        <v>217</v>
      </c>
      <c r="G140" s="391">
        <v>1010185467</v>
      </c>
      <c r="H140" s="410" t="s">
        <v>1986</v>
      </c>
      <c r="I140" s="394">
        <v>43126</v>
      </c>
      <c r="J140" s="394">
        <v>43126</v>
      </c>
      <c r="K140" s="394"/>
      <c r="L140" s="391">
        <v>335</v>
      </c>
      <c r="M140" s="398">
        <v>68116667</v>
      </c>
      <c r="N140" s="398"/>
      <c r="O140" s="398"/>
      <c r="P140" s="395"/>
      <c r="Q140" s="395"/>
      <c r="R140" s="395"/>
      <c r="S140" s="395"/>
      <c r="T140" s="395"/>
      <c r="U140" s="395"/>
      <c r="V140" s="395"/>
      <c r="W140" s="395"/>
      <c r="X140" s="395"/>
      <c r="Y140" s="395"/>
      <c r="Z140" s="395"/>
      <c r="AA140" s="394" t="s">
        <v>173</v>
      </c>
      <c r="AB140" s="397">
        <v>1549</v>
      </c>
      <c r="AC140" s="395"/>
      <c r="AD140" s="394" t="s">
        <v>182</v>
      </c>
      <c r="AE140" s="409"/>
      <c r="AF140" s="398">
        <v>68116667</v>
      </c>
      <c r="AG140" s="394" t="s">
        <v>228</v>
      </c>
      <c r="AH140" s="391" t="s">
        <v>229</v>
      </c>
      <c r="AI140" s="352"/>
      <c r="AJ140" s="352"/>
    </row>
    <row r="141" spans="1:36" ht="12.75" hidden="1" customHeight="1">
      <c r="A141" s="391" t="s">
        <v>1990</v>
      </c>
      <c r="B141" s="392" t="s">
        <v>1734</v>
      </c>
      <c r="C141" s="391" t="s">
        <v>1713</v>
      </c>
      <c r="D141" s="391" t="s">
        <v>1991</v>
      </c>
      <c r="E141" s="393" t="s">
        <v>676</v>
      </c>
      <c r="F141" s="394" t="s">
        <v>217</v>
      </c>
      <c r="G141" s="391">
        <v>80061073</v>
      </c>
      <c r="H141" s="410" t="s">
        <v>1992</v>
      </c>
      <c r="I141" s="394">
        <v>43126</v>
      </c>
      <c r="J141" s="394">
        <v>43140</v>
      </c>
      <c r="K141" s="394"/>
      <c r="L141" s="391">
        <v>240</v>
      </c>
      <c r="M141" s="398">
        <v>53600000</v>
      </c>
      <c r="N141" s="398"/>
      <c r="O141" s="398"/>
      <c r="P141" s="395"/>
      <c r="Q141" s="395"/>
      <c r="R141" s="395"/>
      <c r="S141" s="395"/>
      <c r="T141" s="395"/>
      <c r="U141" s="395"/>
      <c r="V141" s="395"/>
      <c r="W141" s="395"/>
      <c r="X141" s="395"/>
      <c r="Y141" s="395"/>
      <c r="Z141" s="395"/>
      <c r="AA141" s="394" t="s">
        <v>173</v>
      </c>
      <c r="AB141" s="397">
        <v>1549</v>
      </c>
      <c r="AC141" s="395"/>
      <c r="AD141" s="394" t="s">
        <v>182</v>
      </c>
      <c r="AE141" s="409"/>
      <c r="AF141" s="398">
        <v>53600000</v>
      </c>
      <c r="AG141" s="394" t="s">
        <v>228</v>
      </c>
      <c r="AH141" s="391" t="s">
        <v>1164</v>
      </c>
      <c r="AI141" s="352"/>
      <c r="AJ141" s="352"/>
    </row>
    <row r="142" spans="1:36" ht="12.75" hidden="1" customHeight="1">
      <c r="A142" s="391" t="s">
        <v>1997</v>
      </c>
      <c r="B142" s="392" t="s">
        <v>1734</v>
      </c>
      <c r="C142" s="391" t="s">
        <v>1713</v>
      </c>
      <c r="D142" s="391" t="s">
        <v>1998</v>
      </c>
      <c r="E142" s="393" t="s">
        <v>2002</v>
      </c>
      <c r="F142" s="394" t="s">
        <v>217</v>
      </c>
      <c r="G142" s="395">
        <v>51941894</v>
      </c>
      <c r="H142" s="406" t="s">
        <v>2004</v>
      </c>
      <c r="I142" s="394">
        <v>43124</v>
      </c>
      <c r="J142" s="394">
        <v>43125</v>
      </c>
      <c r="K142" s="394"/>
      <c r="L142" s="391">
        <v>337</v>
      </c>
      <c r="M142" s="398">
        <v>85750000</v>
      </c>
      <c r="N142" s="398"/>
      <c r="O142" s="398"/>
      <c r="P142" s="395"/>
      <c r="Q142" s="395"/>
      <c r="R142" s="395"/>
      <c r="S142" s="395"/>
      <c r="T142" s="395"/>
      <c r="U142" s="395"/>
      <c r="V142" s="395"/>
      <c r="W142" s="395"/>
      <c r="X142" s="395"/>
      <c r="Y142" s="395"/>
      <c r="Z142" s="395"/>
      <c r="AA142" s="394" t="s">
        <v>173</v>
      </c>
      <c r="AB142" s="397">
        <v>1549</v>
      </c>
      <c r="AC142" s="395"/>
      <c r="AD142" s="394" t="s">
        <v>182</v>
      </c>
      <c r="AE142" s="409"/>
      <c r="AF142" s="398">
        <v>85750000</v>
      </c>
      <c r="AG142" s="394" t="s">
        <v>228</v>
      </c>
      <c r="AH142" s="391" t="s">
        <v>229</v>
      </c>
      <c r="AI142" s="352"/>
      <c r="AJ142" s="352"/>
    </row>
    <row r="143" spans="1:36" ht="12.75" hidden="1" customHeight="1">
      <c r="A143" s="391" t="s">
        <v>2007</v>
      </c>
      <c r="B143" s="392" t="s">
        <v>1734</v>
      </c>
      <c r="C143" s="391" t="s">
        <v>1713</v>
      </c>
      <c r="D143" s="391" t="s">
        <v>2008</v>
      </c>
      <c r="E143" s="393" t="s">
        <v>42</v>
      </c>
      <c r="F143" s="394" t="s">
        <v>217</v>
      </c>
      <c r="G143" s="395">
        <v>79468757</v>
      </c>
      <c r="H143" s="406" t="s">
        <v>2012</v>
      </c>
      <c r="I143" s="394">
        <v>43122</v>
      </c>
      <c r="J143" s="394">
        <v>43125</v>
      </c>
      <c r="K143" s="394"/>
      <c r="L143" s="391">
        <v>336</v>
      </c>
      <c r="M143" s="398">
        <v>72800000</v>
      </c>
      <c r="N143" s="398"/>
      <c r="O143" s="398"/>
      <c r="P143" s="395"/>
      <c r="Q143" s="395"/>
      <c r="R143" s="395"/>
      <c r="S143" s="395"/>
      <c r="T143" s="395"/>
      <c r="U143" s="395"/>
      <c r="V143" s="395"/>
      <c r="W143" s="395"/>
      <c r="X143" s="395"/>
      <c r="Y143" s="395"/>
      <c r="Z143" s="395"/>
      <c r="AA143" s="394" t="s">
        <v>173</v>
      </c>
      <c r="AB143" s="397">
        <v>1549</v>
      </c>
      <c r="AC143" s="395"/>
      <c r="AD143" s="394" t="s">
        <v>182</v>
      </c>
      <c r="AE143" s="409"/>
      <c r="AF143" s="398">
        <v>72800000</v>
      </c>
      <c r="AG143" s="394" t="s">
        <v>228</v>
      </c>
      <c r="AH143" s="391" t="s">
        <v>229</v>
      </c>
      <c r="AI143" s="352"/>
      <c r="AJ143" s="352"/>
    </row>
    <row r="144" spans="1:36" ht="12.75" hidden="1" customHeight="1">
      <c r="A144" s="391" t="s">
        <v>2016</v>
      </c>
      <c r="B144" s="392" t="s">
        <v>1734</v>
      </c>
      <c r="C144" s="391" t="s">
        <v>1713</v>
      </c>
      <c r="D144" s="391" t="s">
        <v>2018</v>
      </c>
      <c r="E144" s="393" t="s">
        <v>2019</v>
      </c>
      <c r="F144" s="391" t="s">
        <v>217</v>
      </c>
      <c r="G144" s="391">
        <v>52558416</v>
      </c>
      <c r="H144" s="410" t="s">
        <v>2021</v>
      </c>
      <c r="I144" s="394">
        <v>43124</v>
      </c>
      <c r="J144" s="394">
        <v>43124</v>
      </c>
      <c r="K144" s="394"/>
      <c r="L144" s="391">
        <v>337</v>
      </c>
      <c r="M144" s="398">
        <v>55043333</v>
      </c>
      <c r="N144" s="398"/>
      <c r="O144" s="398"/>
      <c r="P144" s="395"/>
      <c r="Q144" s="395"/>
      <c r="R144" s="395"/>
      <c r="S144" s="395"/>
      <c r="T144" s="395"/>
      <c r="U144" s="395"/>
      <c r="V144" s="395"/>
      <c r="W144" s="395"/>
      <c r="X144" s="395"/>
      <c r="Y144" s="395"/>
      <c r="Z144" s="395"/>
      <c r="AA144" s="394" t="s">
        <v>173</v>
      </c>
      <c r="AB144" s="397">
        <v>1549</v>
      </c>
      <c r="AC144" s="395"/>
      <c r="AD144" s="394" t="s">
        <v>182</v>
      </c>
      <c r="AE144" s="409"/>
      <c r="AF144" s="398">
        <v>55043333</v>
      </c>
      <c r="AG144" s="394" t="s">
        <v>228</v>
      </c>
      <c r="AH144" s="391" t="s">
        <v>229</v>
      </c>
      <c r="AI144" s="352"/>
      <c r="AJ144" s="352"/>
    </row>
    <row r="145" spans="1:36" ht="12.75" hidden="1" customHeight="1">
      <c r="A145" s="391" t="s">
        <v>2027</v>
      </c>
      <c r="B145" s="392" t="s">
        <v>1734</v>
      </c>
      <c r="C145" s="391" t="s">
        <v>1713</v>
      </c>
      <c r="D145" s="391" t="s">
        <v>2029</v>
      </c>
      <c r="E145" s="393" t="s">
        <v>465</v>
      </c>
      <c r="F145" s="394" t="s">
        <v>217</v>
      </c>
      <c r="G145" s="395">
        <v>41799594</v>
      </c>
      <c r="H145" s="410" t="s">
        <v>2030</v>
      </c>
      <c r="I145" s="394">
        <v>43124</v>
      </c>
      <c r="J145" s="394">
        <v>43124</v>
      </c>
      <c r="K145" s="394"/>
      <c r="L145" s="391">
        <v>337</v>
      </c>
      <c r="M145" s="398">
        <v>25275000</v>
      </c>
      <c r="N145" s="398"/>
      <c r="O145" s="398"/>
      <c r="P145" s="395"/>
      <c r="Q145" s="395"/>
      <c r="R145" s="395"/>
      <c r="S145" s="395"/>
      <c r="T145" s="395"/>
      <c r="U145" s="395"/>
      <c r="V145" s="395"/>
      <c r="W145" s="395"/>
      <c r="X145" s="395"/>
      <c r="Y145" s="395"/>
      <c r="Z145" s="395"/>
      <c r="AA145" s="394" t="s">
        <v>173</v>
      </c>
      <c r="AB145" s="397">
        <v>1549</v>
      </c>
      <c r="AC145" s="395"/>
      <c r="AD145" s="394" t="s">
        <v>182</v>
      </c>
      <c r="AE145" s="409"/>
      <c r="AF145" s="398">
        <v>25275000</v>
      </c>
      <c r="AG145" s="394" t="s">
        <v>228</v>
      </c>
      <c r="AH145" s="391" t="s">
        <v>229</v>
      </c>
      <c r="AI145" s="352"/>
      <c r="AJ145" s="352"/>
    </row>
    <row r="146" spans="1:36" ht="12.75" hidden="1" customHeight="1">
      <c r="A146" s="391" t="s">
        <v>2036</v>
      </c>
      <c r="B146" s="392" t="s">
        <v>1734</v>
      </c>
      <c r="C146" s="391" t="s">
        <v>1713</v>
      </c>
      <c r="D146" s="391" t="s">
        <v>2037</v>
      </c>
      <c r="E146" s="393" t="s">
        <v>480</v>
      </c>
      <c r="F146" s="394" t="s">
        <v>217</v>
      </c>
      <c r="G146" s="395">
        <v>52381414</v>
      </c>
      <c r="H146" s="406" t="s">
        <v>1973</v>
      </c>
      <c r="I146" s="394">
        <v>43124</v>
      </c>
      <c r="J146" s="394">
        <v>43140</v>
      </c>
      <c r="K146" s="394"/>
      <c r="L146" s="391">
        <v>336</v>
      </c>
      <c r="M146" s="396">
        <v>75040000</v>
      </c>
      <c r="N146" s="396"/>
      <c r="O146" s="396"/>
      <c r="P146" s="395"/>
      <c r="Q146" s="395"/>
      <c r="R146" s="395"/>
      <c r="S146" s="395"/>
      <c r="T146" s="395"/>
      <c r="U146" s="395"/>
      <c r="V146" s="395"/>
      <c r="W146" s="395"/>
      <c r="X146" s="395"/>
      <c r="Y146" s="395"/>
      <c r="Z146" s="395"/>
      <c r="AA146" s="394" t="s">
        <v>173</v>
      </c>
      <c r="AB146" s="397">
        <v>1549</v>
      </c>
      <c r="AC146" s="395"/>
      <c r="AD146" s="394" t="s">
        <v>182</v>
      </c>
      <c r="AE146" s="409"/>
      <c r="AF146" s="398">
        <v>75040000</v>
      </c>
      <c r="AG146" s="394" t="s">
        <v>228</v>
      </c>
      <c r="AH146" s="391" t="s">
        <v>229</v>
      </c>
      <c r="AI146" s="352"/>
      <c r="AJ146" s="352"/>
    </row>
    <row r="147" spans="1:36" ht="12.75" hidden="1" customHeight="1">
      <c r="A147" s="391" t="s">
        <v>2043</v>
      </c>
      <c r="B147" s="392" t="s">
        <v>1734</v>
      </c>
      <c r="C147" s="391" t="s">
        <v>1713</v>
      </c>
      <c r="D147" s="394" t="s">
        <v>2044</v>
      </c>
      <c r="E147" s="393" t="s">
        <v>2046</v>
      </c>
      <c r="F147" s="394" t="s">
        <v>217</v>
      </c>
      <c r="G147" s="395">
        <v>1018409541</v>
      </c>
      <c r="H147" s="406" t="s">
        <v>2047</v>
      </c>
      <c r="I147" s="394">
        <v>43126</v>
      </c>
      <c r="J147" s="394">
        <v>43126</v>
      </c>
      <c r="K147" s="394"/>
      <c r="L147" s="391">
        <v>240</v>
      </c>
      <c r="M147" s="396">
        <v>53600000</v>
      </c>
      <c r="N147" s="396"/>
      <c r="O147" s="396"/>
      <c r="P147" s="395"/>
      <c r="Q147" s="395"/>
      <c r="R147" s="395"/>
      <c r="S147" s="395"/>
      <c r="T147" s="395"/>
      <c r="U147" s="395"/>
      <c r="V147" s="395"/>
      <c r="W147" s="395"/>
      <c r="X147" s="395"/>
      <c r="Y147" s="395"/>
      <c r="Z147" s="395"/>
      <c r="AA147" s="394" t="s">
        <v>173</v>
      </c>
      <c r="AB147" s="397">
        <v>1549</v>
      </c>
      <c r="AC147" s="395"/>
      <c r="AD147" s="394" t="s">
        <v>182</v>
      </c>
      <c r="AE147" s="409"/>
      <c r="AF147" s="398">
        <v>53600000</v>
      </c>
      <c r="AG147" s="394" t="s">
        <v>228</v>
      </c>
      <c r="AH147" s="391" t="s">
        <v>229</v>
      </c>
      <c r="AI147" s="352"/>
      <c r="AJ147" s="352"/>
    </row>
    <row r="148" spans="1:36" ht="12.75" hidden="1" customHeight="1">
      <c r="A148" s="381" t="s">
        <v>2055</v>
      </c>
      <c r="B148" s="382" t="s">
        <v>138</v>
      </c>
      <c r="C148" s="381"/>
      <c r="D148" s="381"/>
      <c r="E148" s="412"/>
      <c r="F148" s="381"/>
      <c r="G148" s="381"/>
      <c r="H148" s="413"/>
      <c r="I148" s="414"/>
      <c r="J148" s="414"/>
      <c r="K148" s="414"/>
      <c r="L148" s="381"/>
      <c r="M148" s="415"/>
      <c r="N148" s="415"/>
      <c r="O148" s="415"/>
      <c r="P148" s="416"/>
      <c r="Q148" s="416"/>
      <c r="R148" s="416"/>
      <c r="S148" s="416"/>
      <c r="T148" s="416"/>
      <c r="U148" s="416"/>
      <c r="V148" s="416"/>
      <c r="W148" s="416"/>
      <c r="X148" s="416"/>
      <c r="Y148" s="416"/>
      <c r="Z148" s="416"/>
      <c r="AA148" s="412"/>
      <c r="AB148" s="417"/>
      <c r="AC148" s="416"/>
      <c r="AD148" s="418"/>
      <c r="AE148" s="419"/>
      <c r="AF148" s="415"/>
      <c r="AG148" s="414"/>
      <c r="AH148" s="381" t="s">
        <v>138</v>
      </c>
      <c r="AI148" s="352"/>
      <c r="AJ148" s="352"/>
    </row>
    <row r="149" spans="1:36" ht="12.75" hidden="1" customHeight="1">
      <c r="A149" s="391" t="s">
        <v>2064</v>
      </c>
      <c r="B149" s="392" t="s">
        <v>1734</v>
      </c>
      <c r="C149" s="391" t="s">
        <v>1713</v>
      </c>
      <c r="D149" s="391" t="s">
        <v>2065</v>
      </c>
      <c r="E149" s="393" t="s">
        <v>746</v>
      </c>
      <c r="F149" s="391" t="s">
        <v>217</v>
      </c>
      <c r="G149" s="391">
        <v>52118124</v>
      </c>
      <c r="H149" s="410" t="s">
        <v>2066</v>
      </c>
      <c r="I149" s="394">
        <v>43126</v>
      </c>
      <c r="J149" s="394">
        <v>43129</v>
      </c>
      <c r="K149" s="394"/>
      <c r="L149" s="391">
        <v>240</v>
      </c>
      <c r="M149" s="398">
        <v>43200000</v>
      </c>
      <c r="N149" s="398"/>
      <c r="O149" s="398"/>
      <c r="P149" s="395"/>
      <c r="Q149" s="395"/>
      <c r="R149" s="395"/>
      <c r="S149" s="395"/>
      <c r="T149" s="395"/>
      <c r="U149" s="395"/>
      <c r="V149" s="395"/>
      <c r="W149" s="395"/>
      <c r="X149" s="395"/>
      <c r="Y149" s="395"/>
      <c r="Z149" s="395"/>
      <c r="AA149" s="394" t="s">
        <v>173</v>
      </c>
      <c r="AB149" s="397">
        <v>1549</v>
      </c>
      <c r="AC149" s="395"/>
      <c r="AD149" s="394" t="s">
        <v>182</v>
      </c>
      <c r="AE149" s="409"/>
      <c r="AF149" s="398">
        <v>43200000</v>
      </c>
      <c r="AG149" s="394" t="s">
        <v>228</v>
      </c>
      <c r="AH149" s="391" t="s">
        <v>1164</v>
      </c>
      <c r="AI149" s="352"/>
      <c r="AJ149" s="352"/>
    </row>
    <row r="150" spans="1:36" ht="12.75" hidden="1" customHeight="1">
      <c r="A150" s="381" t="s">
        <v>2070</v>
      </c>
      <c r="B150" s="382" t="s">
        <v>138</v>
      </c>
      <c r="C150" s="381"/>
      <c r="D150" s="381"/>
      <c r="E150" s="412"/>
      <c r="F150" s="381"/>
      <c r="G150" s="381"/>
      <c r="H150" s="413"/>
      <c r="I150" s="414"/>
      <c r="J150" s="414"/>
      <c r="K150" s="414"/>
      <c r="L150" s="381"/>
      <c r="M150" s="415"/>
      <c r="N150" s="415"/>
      <c r="O150" s="415"/>
      <c r="P150" s="416"/>
      <c r="Q150" s="416"/>
      <c r="R150" s="416"/>
      <c r="S150" s="416"/>
      <c r="T150" s="416"/>
      <c r="U150" s="416"/>
      <c r="V150" s="416"/>
      <c r="W150" s="416"/>
      <c r="X150" s="416"/>
      <c r="Y150" s="416"/>
      <c r="Z150" s="416"/>
      <c r="AA150" s="412"/>
      <c r="AB150" s="417"/>
      <c r="AC150" s="416"/>
      <c r="AD150" s="418"/>
      <c r="AE150" s="419"/>
      <c r="AF150" s="415"/>
      <c r="AG150" s="414"/>
      <c r="AH150" s="381" t="s">
        <v>138</v>
      </c>
      <c r="AI150" s="352"/>
      <c r="AJ150" s="352"/>
    </row>
    <row r="151" spans="1:36" ht="12.75" hidden="1" customHeight="1">
      <c r="A151" s="391" t="s">
        <v>2077</v>
      </c>
      <c r="B151" s="392" t="s">
        <v>1734</v>
      </c>
      <c r="C151" s="391" t="s">
        <v>1713</v>
      </c>
      <c r="D151" s="391" t="s">
        <v>2078</v>
      </c>
      <c r="E151" s="393" t="s">
        <v>1332</v>
      </c>
      <c r="F151" s="391" t="s">
        <v>217</v>
      </c>
      <c r="G151" s="391">
        <v>79806948</v>
      </c>
      <c r="H151" s="410" t="s">
        <v>2080</v>
      </c>
      <c r="I151" s="394">
        <v>43126</v>
      </c>
      <c r="J151" s="394">
        <v>43129</v>
      </c>
      <c r="K151" s="394"/>
      <c r="L151" s="391">
        <v>240</v>
      </c>
      <c r="M151" s="398">
        <v>22400000</v>
      </c>
      <c r="N151" s="398"/>
      <c r="O151" s="398"/>
      <c r="P151" s="395"/>
      <c r="Q151" s="395"/>
      <c r="R151" s="395"/>
      <c r="S151" s="395"/>
      <c r="T151" s="395"/>
      <c r="U151" s="395"/>
      <c r="V151" s="395"/>
      <c r="W151" s="395"/>
      <c r="X151" s="395"/>
      <c r="Y151" s="395"/>
      <c r="Z151" s="395"/>
      <c r="AA151" s="394" t="s">
        <v>173</v>
      </c>
      <c r="AB151" s="397">
        <v>1549</v>
      </c>
      <c r="AC151" s="395"/>
      <c r="AD151" s="394" t="s">
        <v>182</v>
      </c>
      <c r="AE151" s="409"/>
      <c r="AF151" s="398">
        <v>22400000</v>
      </c>
      <c r="AG151" s="394" t="s">
        <v>228</v>
      </c>
      <c r="AH151" s="391" t="s">
        <v>1164</v>
      </c>
      <c r="AI151" s="352"/>
      <c r="AJ151" s="352"/>
    </row>
    <row r="152" spans="1:36" ht="12.75" hidden="1" customHeight="1">
      <c r="A152" s="391" t="s">
        <v>2084</v>
      </c>
      <c r="B152" s="392" t="s">
        <v>1734</v>
      </c>
      <c r="C152" s="391" t="s">
        <v>1713</v>
      </c>
      <c r="D152" s="391" t="s">
        <v>2085</v>
      </c>
      <c r="E152" s="393" t="s">
        <v>2086</v>
      </c>
      <c r="F152" s="391" t="s">
        <v>217</v>
      </c>
      <c r="G152" s="391">
        <v>79642668</v>
      </c>
      <c r="H152" s="410" t="s">
        <v>2087</v>
      </c>
      <c r="I152" s="394">
        <v>43126</v>
      </c>
      <c r="J152" s="394">
        <v>43130</v>
      </c>
      <c r="K152" s="394"/>
      <c r="L152" s="391">
        <v>240</v>
      </c>
      <c r="M152" s="398">
        <v>41600000</v>
      </c>
      <c r="N152" s="398"/>
      <c r="O152" s="398"/>
      <c r="P152" s="395"/>
      <c r="Q152" s="395"/>
      <c r="R152" s="395"/>
      <c r="S152" s="395"/>
      <c r="T152" s="395"/>
      <c r="U152" s="395"/>
      <c r="V152" s="395"/>
      <c r="W152" s="395"/>
      <c r="X152" s="395"/>
      <c r="Y152" s="395"/>
      <c r="Z152" s="395"/>
      <c r="AA152" s="394" t="s">
        <v>2088</v>
      </c>
      <c r="AB152" s="397">
        <v>1543</v>
      </c>
      <c r="AC152" s="395"/>
      <c r="AD152" s="394" t="s">
        <v>2089</v>
      </c>
      <c r="AE152" s="409"/>
      <c r="AF152" s="398">
        <v>41600000</v>
      </c>
      <c r="AG152" s="394" t="s">
        <v>228</v>
      </c>
      <c r="AH152" s="391" t="s">
        <v>1164</v>
      </c>
      <c r="AI152" s="352"/>
      <c r="AJ152" s="352"/>
    </row>
    <row r="153" spans="1:36" ht="12.75" hidden="1" customHeight="1">
      <c r="A153" s="381" t="s">
        <v>2094</v>
      </c>
      <c r="B153" s="382" t="s">
        <v>138</v>
      </c>
      <c r="C153" s="381"/>
      <c r="D153" s="381"/>
      <c r="E153" s="412"/>
      <c r="F153" s="381"/>
      <c r="G153" s="381"/>
      <c r="H153" s="413"/>
      <c r="I153" s="414"/>
      <c r="J153" s="414"/>
      <c r="K153" s="414"/>
      <c r="L153" s="381"/>
      <c r="M153" s="415"/>
      <c r="N153" s="415"/>
      <c r="O153" s="415"/>
      <c r="P153" s="416"/>
      <c r="Q153" s="416"/>
      <c r="R153" s="416"/>
      <c r="S153" s="416"/>
      <c r="T153" s="416"/>
      <c r="U153" s="416"/>
      <c r="V153" s="416"/>
      <c r="W153" s="416"/>
      <c r="X153" s="416"/>
      <c r="Y153" s="416"/>
      <c r="Z153" s="416"/>
      <c r="AA153" s="412"/>
      <c r="AB153" s="417"/>
      <c r="AC153" s="416"/>
      <c r="AD153" s="418"/>
      <c r="AE153" s="419"/>
      <c r="AF153" s="415"/>
      <c r="AG153" s="414"/>
      <c r="AH153" s="381" t="s">
        <v>138</v>
      </c>
      <c r="AI153" s="352"/>
      <c r="AJ153" s="352"/>
    </row>
    <row r="154" spans="1:36" ht="12.75" hidden="1" customHeight="1">
      <c r="A154" s="391" t="s">
        <v>2102</v>
      </c>
      <c r="B154" s="392" t="s">
        <v>1734</v>
      </c>
      <c r="C154" s="391" t="s">
        <v>1713</v>
      </c>
      <c r="D154" s="391" t="s">
        <v>2104</v>
      </c>
      <c r="E154" s="393" t="s">
        <v>2105</v>
      </c>
      <c r="F154" s="391" t="s">
        <v>217</v>
      </c>
      <c r="G154" s="391">
        <v>51906854</v>
      </c>
      <c r="H154" s="410" t="s">
        <v>2107</v>
      </c>
      <c r="I154" s="394">
        <v>43126</v>
      </c>
      <c r="J154" s="394">
        <v>43129</v>
      </c>
      <c r="K154" s="394"/>
      <c r="L154" s="391">
        <v>240</v>
      </c>
      <c r="M154" s="398">
        <v>28918504</v>
      </c>
      <c r="N154" s="398"/>
      <c r="O154" s="398"/>
      <c r="P154" s="395"/>
      <c r="Q154" s="395"/>
      <c r="R154" s="395"/>
      <c r="S154" s="395"/>
      <c r="T154" s="395"/>
      <c r="U154" s="395"/>
      <c r="V154" s="395"/>
      <c r="W154" s="395"/>
      <c r="X154" s="395"/>
      <c r="Y154" s="395"/>
      <c r="Z154" s="395"/>
      <c r="AA154" s="394" t="s">
        <v>173</v>
      </c>
      <c r="AB154" s="397">
        <v>1549</v>
      </c>
      <c r="AC154" s="395"/>
      <c r="AD154" s="394" t="s">
        <v>182</v>
      </c>
      <c r="AE154" s="409"/>
      <c r="AF154" s="398">
        <v>28918504</v>
      </c>
      <c r="AG154" s="394" t="s">
        <v>228</v>
      </c>
      <c r="AH154" s="391" t="s">
        <v>1164</v>
      </c>
      <c r="AI154" s="352"/>
      <c r="AJ154" s="352"/>
    </row>
    <row r="155" spans="1:36" ht="12.75" hidden="1" customHeight="1">
      <c r="A155" s="391" t="s">
        <v>2115</v>
      </c>
      <c r="B155" s="392" t="s">
        <v>1734</v>
      </c>
      <c r="C155" s="391" t="s">
        <v>1713</v>
      </c>
      <c r="D155" s="391" t="s">
        <v>2117</v>
      </c>
      <c r="E155" s="393" t="s">
        <v>375</v>
      </c>
      <c r="F155" s="391" t="s">
        <v>217</v>
      </c>
      <c r="G155" s="391">
        <v>79443062</v>
      </c>
      <c r="H155" s="410" t="s">
        <v>2119</v>
      </c>
      <c r="I155" s="394">
        <v>43126</v>
      </c>
      <c r="J155" s="394">
        <v>43126</v>
      </c>
      <c r="K155" s="394"/>
      <c r="L155" s="391">
        <v>335</v>
      </c>
      <c r="M155" s="398">
        <v>68116667</v>
      </c>
      <c r="N155" s="398"/>
      <c r="O155" s="398"/>
      <c r="P155" s="395"/>
      <c r="Q155" s="395"/>
      <c r="R155" s="395"/>
      <c r="S155" s="395"/>
      <c r="T155" s="395"/>
      <c r="U155" s="395"/>
      <c r="V155" s="395"/>
      <c r="W155" s="395"/>
      <c r="X155" s="395"/>
      <c r="Y155" s="395"/>
      <c r="Z155" s="395"/>
      <c r="AA155" s="394" t="s">
        <v>173</v>
      </c>
      <c r="AB155" s="397">
        <v>1549</v>
      </c>
      <c r="AC155" s="395"/>
      <c r="AD155" s="394" t="s">
        <v>182</v>
      </c>
      <c r="AE155" s="409"/>
      <c r="AF155" s="398">
        <v>68116667</v>
      </c>
      <c r="AG155" s="394" t="s">
        <v>228</v>
      </c>
      <c r="AH155" s="391" t="s">
        <v>229</v>
      </c>
      <c r="AI155" s="352"/>
      <c r="AJ155" s="352"/>
    </row>
    <row r="156" spans="1:36" ht="12.75" hidden="1" customHeight="1">
      <c r="A156" s="391" t="s">
        <v>2126</v>
      </c>
      <c r="B156" s="392" t="s">
        <v>1734</v>
      </c>
      <c r="C156" s="391" t="s">
        <v>1713</v>
      </c>
      <c r="D156" s="391" t="s">
        <v>2129</v>
      </c>
      <c r="E156" s="393" t="s">
        <v>2130</v>
      </c>
      <c r="F156" s="391" t="s">
        <v>217</v>
      </c>
      <c r="G156" s="391">
        <v>1085107227</v>
      </c>
      <c r="H156" s="410" t="s">
        <v>2131</v>
      </c>
      <c r="I156" s="394">
        <v>43126</v>
      </c>
      <c r="J156" s="394">
        <v>43126</v>
      </c>
      <c r="K156" s="394"/>
      <c r="L156" s="391">
        <v>240</v>
      </c>
      <c r="M156" s="398">
        <v>40800000</v>
      </c>
      <c r="N156" s="398"/>
      <c r="O156" s="398"/>
      <c r="P156" s="395"/>
      <c r="Q156" s="395"/>
      <c r="R156" s="395"/>
      <c r="S156" s="395"/>
      <c r="T156" s="395"/>
      <c r="U156" s="395"/>
      <c r="V156" s="395"/>
      <c r="W156" s="395"/>
      <c r="X156" s="395"/>
      <c r="Y156" s="395"/>
      <c r="Z156" s="395"/>
      <c r="AA156" s="394" t="s">
        <v>173</v>
      </c>
      <c r="AB156" s="397">
        <v>1549</v>
      </c>
      <c r="AC156" s="395"/>
      <c r="AD156" s="394" t="s">
        <v>182</v>
      </c>
      <c r="AE156" s="409"/>
      <c r="AF156" s="398">
        <v>40800000</v>
      </c>
      <c r="AG156" s="394" t="s">
        <v>228</v>
      </c>
      <c r="AH156" s="391" t="s">
        <v>1164</v>
      </c>
      <c r="AI156" s="352"/>
      <c r="AJ156" s="352"/>
    </row>
    <row r="157" spans="1:36" ht="12.75" hidden="1" customHeight="1">
      <c r="A157" s="381" t="s">
        <v>2144</v>
      </c>
      <c r="B157" s="382" t="s">
        <v>138</v>
      </c>
      <c r="C157" s="381"/>
      <c r="D157" s="381"/>
      <c r="E157" s="412"/>
      <c r="F157" s="381"/>
      <c r="G157" s="381"/>
      <c r="H157" s="413"/>
      <c r="I157" s="414"/>
      <c r="J157" s="414"/>
      <c r="K157" s="414"/>
      <c r="L157" s="381"/>
      <c r="M157" s="415"/>
      <c r="N157" s="415"/>
      <c r="O157" s="415"/>
      <c r="P157" s="416"/>
      <c r="Q157" s="416"/>
      <c r="R157" s="416"/>
      <c r="S157" s="416"/>
      <c r="T157" s="416"/>
      <c r="U157" s="416"/>
      <c r="V157" s="416"/>
      <c r="W157" s="416"/>
      <c r="X157" s="416"/>
      <c r="Y157" s="416"/>
      <c r="Z157" s="416"/>
      <c r="AA157" s="421"/>
      <c r="AB157" s="417"/>
      <c r="AC157" s="416"/>
      <c r="AD157" s="418"/>
      <c r="AE157" s="419"/>
      <c r="AF157" s="415"/>
      <c r="AG157" s="414"/>
      <c r="AH157" s="381" t="s">
        <v>138</v>
      </c>
      <c r="AI157" s="352"/>
      <c r="AJ157" s="352"/>
    </row>
    <row r="158" spans="1:36" ht="12.75" hidden="1" customHeight="1">
      <c r="A158" s="391" t="s">
        <v>2156</v>
      </c>
      <c r="B158" s="392" t="s">
        <v>1734</v>
      </c>
      <c r="C158" s="391" t="s">
        <v>1713</v>
      </c>
      <c r="D158" s="391" t="s">
        <v>2157</v>
      </c>
      <c r="E158" s="393" t="s">
        <v>2158</v>
      </c>
      <c r="F158" s="391" t="s">
        <v>217</v>
      </c>
      <c r="G158" s="391">
        <v>39542439</v>
      </c>
      <c r="H158" s="410" t="s">
        <v>2160</v>
      </c>
      <c r="I158" s="394">
        <v>43126</v>
      </c>
      <c r="J158" s="394">
        <v>43130</v>
      </c>
      <c r="K158" s="394"/>
      <c r="L158" s="391">
        <v>332</v>
      </c>
      <c r="M158" s="398">
        <v>19541667</v>
      </c>
      <c r="N158" s="398"/>
      <c r="O158" s="398"/>
      <c r="P158" s="395"/>
      <c r="Q158" s="395"/>
      <c r="R158" s="395"/>
      <c r="S158" s="395"/>
      <c r="T158" s="395"/>
      <c r="U158" s="395"/>
      <c r="V158" s="395"/>
      <c r="W158" s="395"/>
      <c r="X158" s="395"/>
      <c r="Y158" s="395"/>
      <c r="Z158" s="395"/>
      <c r="AA158" s="394" t="s">
        <v>173</v>
      </c>
      <c r="AB158" s="397">
        <v>1549</v>
      </c>
      <c r="AC158" s="395"/>
      <c r="AD158" s="394" t="s">
        <v>182</v>
      </c>
      <c r="AE158" s="409"/>
      <c r="AF158" s="398">
        <v>19541667</v>
      </c>
      <c r="AG158" s="394" t="s">
        <v>228</v>
      </c>
      <c r="AH158" s="391" t="s">
        <v>1164</v>
      </c>
      <c r="AI158" s="352"/>
      <c r="AJ158" s="352"/>
    </row>
    <row r="159" spans="1:36" ht="12.75" hidden="1" customHeight="1">
      <c r="A159" s="381" t="s">
        <v>2175</v>
      </c>
      <c r="B159" s="382" t="s">
        <v>138</v>
      </c>
      <c r="C159" s="381"/>
      <c r="D159" s="381"/>
      <c r="E159" s="412"/>
      <c r="F159" s="381"/>
      <c r="G159" s="381"/>
      <c r="H159" s="413"/>
      <c r="I159" s="414"/>
      <c r="J159" s="414"/>
      <c r="K159" s="414"/>
      <c r="L159" s="381"/>
      <c r="M159" s="415"/>
      <c r="N159" s="415"/>
      <c r="O159" s="415"/>
      <c r="P159" s="416"/>
      <c r="Q159" s="416"/>
      <c r="R159" s="416"/>
      <c r="S159" s="416"/>
      <c r="T159" s="416"/>
      <c r="U159" s="416"/>
      <c r="V159" s="416"/>
      <c r="W159" s="416"/>
      <c r="X159" s="416"/>
      <c r="Y159" s="416"/>
      <c r="Z159" s="416"/>
      <c r="AA159" s="421"/>
      <c r="AB159" s="417"/>
      <c r="AC159" s="416"/>
      <c r="AD159" s="418"/>
      <c r="AE159" s="419"/>
      <c r="AF159" s="415"/>
      <c r="AG159" s="414"/>
      <c r="AH159" s="381" t="s">
        <v>138</v>
      </c>
      <c r="AI159" s="352"/>
      <c r="AJ159" s="352"/>
    </row>
    <row r="160" spans="1:36" ht="12.75" hidden="1" customHeight="1">
      <c r="A160" s="381" t="s">
        <v>2184</v>
      </c>
      <c r="B160" s="382" t="s">
        <v>138</v>
      </c>
      <c r="C160" s="381"/>
      <c r="D160" s="381"/>
      <c r="E160" s="412"/>
      <c r="F160" s="381"/>
      <c r="G160" s="381"/>
      <c r="H160" s="413"/>
      <c r="I160" s="414"/>
      <c r="J160" s="414"/>
      <c r="K160" s="414"/>
      <c r="L160" s="381"/>
      <c r="M160" s="415"/>
      <c r="N160" s="415"/>
      <c r="O160" s="415"/>
      <c r="P160" s="416"/>
      <c r="Q160" s="416"/>
      <c r="R160" s="416"/>
      <c r="S160" s="416"/>
      <c r="T160" s="416"/>
      <c r="U160" s="416"/>
      <c r="V160" s="416"/>
      <c r="W160" s="416"/>
      <c r="X160" s="416"/>
      <c r="Y160" s="416"/>
      <c r="Z160" s="416"/>
      <c r="AA160" s="421"/>
      <c r="AB160" s="417"/>
      <c r="AC160" s="416"/>
      <c r="AD160" s="418"/>
      <c r="AE160" s="419"/>
      <c r="AF160" s="415"/>
      <c r="AG160" s="414"/>
      <c r="AH160" s="381" t="s">
        <v>138</v>
      </c>
      <c r="AI160" s="352"/>
      <c r="AJ160" s="352"/>
    </row>
    <row r="161" spans="1:36" ht="12.75" hidden="1" customHeight="1">
      <c r="A161" s="391" t="s">
        <v>2191</v>
      </c>
      <c r="B161" s="392" t="s">
        <v>1734</v>
      </c>
      <c r="C161" s="391" t="s">
        <v>1713</v>
      </c>
      <c r="D161" s="391" t="s">
        <v>2193</v>
      </c>
      <c r="E161" s="393" t="s">
        <v>2194</v>
      </c>
      <c r="F161" s="391" t="s">
        <v>217</v>
      </c>
      <c r="G161" s="391">
        <v>1020797579</v>
      </c>
      <c r="H161" s="410" t="s">
        <v>2196</v>
      </c>
      <c r="I161" s="394">
        <v>43126</v>
      </c>
      <c r="J161" s="394">
        <v>43126</v>
      </c>
      <c r="K161" s="394"/>
      <c r="L161" s="391">
        <v>240</v>
      </c>
      <c r="M161" s="398">
        <v>37771104</v>
      </c>
      <c r="N161" s="398"/>
      <c r="O161" s="398"/>
      <c r="P161" s="395"/>
      <c r="Q161" s="395"/>
      <c r="R161" s="395"/>
      <c r="S161" s="395"/>
      <c r="T161" s="395"/>
      <c r="U161" s="395"/>
      <c r="V161" s="395"/>
      <c r="W161" s="395"/>
      <c r="X161" s="395"/>
      <c r="Y161" s="395"/>
      <c r="Z161" s="395"/>
      <c r="AA161" s="394" t="s">
        <v>2197</v>
      </c>
      <c r="AB161" s="397">
        <v>1546</v>
      </c>
      <c r="AC161" s="395"/>
      <c r="AD161" s="394" t="s">
        <v>2198</v>
      </c>
      <c r="AE161" s="409"/>
      <c r="AF161" s="398">
        <v>37771104</v>
      </c>
      <c r="AG161" s="394" t="s">
        <v>228</v>
      </c>
      <c r="AH161" s="391" t="s">
        <v>229</v>
      </c>
      <c r="AI161" s="352"/>
      <c r="AJ161" s="352"/>
    </row>
    <row r="162" spans="1:36" ht="12.75" hidden="1" customHeight="1">
      <c r="A162" s="381" t="s">
        <v>2202</v>
      </c>
      <c r="B162" s="382" t="s">
        <v>138</v>
      </c>
      <c r="C162" s="381"/>
      <c r="D162" s="381"/>
      <c r="E162" s="412"/>
      <c r="F162" s="381"/>
      <c r="G162" s="381"/>
      <c r="H162" s="413"/>
      <c r="I162" s="414"/>
      <c r="J162" s="414"/>
      <c r="K162" s="414"/>
      <c r="L162" s="381"/>
      <c r="M162" s="415"/>
      <c r="N162" s="415"/>
      <c r="O162" s="415"/>
      <c r="P162" s="416"/>
      <c r="Q162" s="416"/>
      <c r="R162" s="416"/>
      <c r="S162" s="416"/>
      <c r="T162" s="416"/>
      <c r="U162" s="416"/>
      <c r="V162" s="416"/>
      <c r="W162" s="416"/>
      <c r="X162" s="416"/>
      <c r="Y162" s="416"/>
      <c r="Z162" s="416"/>
      <c r="AA162" s="421"/>
      <c r="AB162" s="417"/>
      <c r="AC162" s="416"/>
      <c r="AD162" s="418"/>
      <c r="AE162" s="419"/>
      <c r="AF162" s="415"/>
      <c r="AG162" s="414"/>
      <c r="AH162" s="381" t="s">
        <v>138</v>
      </c>
      <c r="AI162" s="352"/>
      <c r="AJ162" s="352"/>
    </row>
    <row r="163" spans="1:36" ht="12.75" hidden="1" customHeight="1">
      <c r="A163" s="391" t="s">
        <v>2207</v>
      </c>
      <c r="B163" s="392" t="s">
        <v>1734</v>
      </c>
      <c r="C163" s="391" t="s">
        <v>1713</v>
      </c>
      <c r="D163" s="391" t="s">
        <v>2208</v>
      </c>
      <c r="E163" s="393" t="s">
        <v>2209</v>
      </c>
      <c r="F163" s="394" t="s">
        <v>217</v>
      </c>
      <c r="G163" s="395">
        <v>1024522909</v>
      </c>
      <c r="H163" s="410" t="s">
        <v>2210</v>
      </c>
      <c r="I163" s="394">
        <v>43126</v>
      </c>
      <c r="J163" s="394">
        <v>43126</v>
      </c>
      <c r="K163" s="394"/>
      <c r="L163" s="391">
        <v>335</v>
      </c>
      <c r="M163" s="398">
        <v>53041661</v>
      </c>
      <c r="N163" s="398"/>
      <c r="O163" s="398"/>
      <c r="P163" s="395"/>
      <c r="Q163" s="395"/>
      <c r="R163" s="395"/>
      <c r="S163" s="395"/>
      <c r="T163" s="395"/>
      <c r="U163" s="395"/>
      <c r="V163" s="395"/>
      <c r="W163" s="395"/>
      <c r="X163" s="395"/>
      <c r="Y163" s="395"/>
      <c r="Z163" s="395"/>
      <c r="AA163" s="394" t="s">
        <v>600</v>
      </c>
      <c r="AB163" s="397">
        <v>1536</v>
      </c>
      <c r="AC163" s="395"/>
      <c r="AD163" s="394" t="s">
        <v>602</v>
      </c>
      <c r="AE163" s="409"/>
      <c r="AF163" s="398">
        <v>53041661</v>
      </c>
      <c r="AG163" s="394" t="s">
        <v>228</v>
      </c>
      <c r="AH163" s="391" t="s">
        <v>1164</v>
      </c>
      <c r="AI163" s="352"/>
      <c r="AJ163" s="352"/>
    </row>
    <row r="164" spans="1:36" ht="12.75" hidden="1" customHeight="1">
      <c r="A164" s="391" t="s">
        <v>2229</v>
      </c>
      <c r="B164" s="392" t="s">
        <v>1734</v>
      </c>
      <c r="C164" s="391" t="s">
        <v>1713</v>
      </c>
      <c r="D164" s="391" t="s">
        <v>2230</v>
      </c>
      <c r="E164" s="393" t="s">
        <v>2231</v>
      </c>
      <c r="F164" s="394" t="s">
        <v>217</v>
      </c>
      <c r="G164" s="395">
        <v>80120282</v>
      </c>
      <c r="H164" s="410" t="s">
        <v>1985</v>
      </c>
      <c r="I164" s="394">
        <v>43126</v>
      </c>
      <c r="J164" s="394">
        <v>43130</v>
      </c>
      <c r="K164" s="394"/>
      <c r="L164" s="391">
        <v>240</v>
      </c>
      <c r="M164" s="398">
        <v>36000000</v>
      </c>
      <c r="N164" s="398"/>
      <c r="O164" s="398"/>
      <c r="P164" s="395"/>
      <c r="Q164" s="395"/>
      <c r="R164" s="395"/>
      <c r="S164" s="395"/>
      <c r="T164" s="395"/>
      <c r="U164" s="395"/>
      <c r="V164" s="395"/>
      <c r="W164" s="395"/>
      <c r="X164" s="395"/>
      <c r="Y164" s="395"/>
      <c r="Z164" s="395"/>
      <c r="AA164" s="394" t="s">
        <v>173</v>
      </c>
      <c r="AB164" s="397">
        <v>1549</v>
      </c>
      <c r="AC164" s="395"/>
      <c r="AD164" s="394" t="s">
        <v>182</v>
      </c>
      <c r="AE164" s="409"/>
      <c r="AF164" s="398">
        <v>36000000</v>
      </c>
      <c r="AG164" s="394" t="s">
        <v>228</v>
      </c>
      <c r="AH164" s="391" t="s">
        <v>1164</v>
      </c>
      <c r="AI164" s="352"/>
      <c r="AJ164" s="352"/>
    </row>
    <row r="165" spans="1:36" ht="12.75" hidden="1" customHeight="1">
      <c r="A165" s="381" t="s">
        <v>2237</v>
      </c>
      <c r="B165" s="382" t="s">
        <v>138</v>
      </c>
      <c r="C165" s="381"/>
      <c r="D165" s="381"/>
      <c r="E165" s="412"/>
      <c r="F165" s="381"/>
      <c r="G165" s="381"/>
      <c r="H165" s="413"/>
      <c r="I165" s="414"/>
      <c r="J165" s="414"/>
      <c r="K165" s="414"/>
      <c r="L165" s="381"/>
      <c r="M165" s="415"/>
      <c r="N165" s="415"/>
      <c r="O165" s="415"/>
      <c r="P165" s="416"/>
      <c r="Q165" s="416"/>
      <c r="R165" s="416"/>
      <c r="S165" s="416"/>
      <c r="T165" s="416"/>
      <c r="U165" s="416"/>
      <c r="V165" s="416"/>
      <c r="W165" s="416"/>
      <c r="X165" s="416"/>
      <c r="Y165" s="416"/>
      <c r="Z165" s="416"/>
      <c r="AA165" s="421"/>
      <c r="AB165" s="417"/>
      <c r="AC165" s="416"/>
      <c r="AD165" s="418"/>
      <c r="AE165" s="419"/>
      <c r="AF165" s="415"/>
      <c r="AG165" s="414"/>
      <c r="AH165" s="381" t="s">
        <v>138</v>
      </c>
      <c r="AI165" s="352"/>
      <c r="AJ165" s="352"/>
    </row>
    <row r="166" spans="1:36" ht="12.75" hidden="1" customHeight="1">
      <c r="A166" s="391" t="s">
        <v>2241</v>
      </c>
      <c r="B166" s="392" t="s">
        <v>1734</v>
      </c>
      <c r="C166" s="391" t="s">
        <v>1713</v>
      </c>
      <c r="D166" s="391" t="s">
        <v>2243</v>
      </c>
      <c r="E166" s="393" t="s">
        <v>2244</v>
      </c>
      <c r="F166" s="394" t="s">
        <v>217</v>
      </c>
      <c r="G166" s="395">
        <v>80232622</v>
      </c>
      <c r="H166" s="410" t="s">
        <v>2247</v>
      </c>
      <c r="I166" s="394">
        <v>43126</v>
      </c>
      <c r="J166" s="394">
        <v>43130</v>
      </c>
      <c r="K166" s="394"/>
      <c r="L166" s="391">
        <v>240</v>
      </c>
      <c r="M166" s="398">
        <v>48880000</v>
      </c>
      <c r="N166" s="398"/>
      <c r="O166" s="398"/>
      <c r="P166" s="395"/>
      <c r="Q166" s="395"/>
      <c r="R166" s="395"/>
      <c r="S166" s="395"/>
      <c r="T166" s="395"/>
      <c r="U166" s="395"/>
      <c r="V166" s="395"/>
      <c r="W166" s="395"/>
      <c r="X166" s="395"/>
      <c r="Y166" s="395"/>
      <c r="Z166" s="395"/>
      <c r="AA166" s="394" t="s">
        <v>322</v>
      </c>
      <c r="AB166" s="397">
        <v>1538</v>
      </c>
      <c r="AC166" s="395"/>
      <c r="AD166" s="394" t="s">
        <v>323</v>
      </c>
      <c r="AE166" s="409"/>
      <c r="AF166" s="398">
        <v>48880000</v>
      </c>
      <c r="AG166" s="394" t="s">
        <v>228</v>
      </c>
      <c r="AH166" s="391" t="s">
        <v>1164</v>
      </c>
      <c r="AI166" s="352"/>
      <c r="AJ166" s="352"/>
    </row>
    <row r="167" spans="1:36" ht="12.75" hidden="1" customHeight="1">
      <c r="A167" s="391" t="s">
        <v>2259</v>
      </c>
      <c r="B167" s="422" t="s">
        <v>1734</v>
      </c>
      <c r="C167" s="391" t="s">
        <v>1713</v>
      </c>
      <c r="D167" s="391" t="s">
        <v>2266</v>
      </c>
      <c r="E167" s="393" t="s">
        <v>2268</v>
      </c>
      <c r="F167" s="394" t="s">
        <v>217</v>
      </c>
      <c r="G167" s="395">
        <v>79858453</v>
      </c>
      <c r="H167" s="410" t="s">
        <v>2269</v>
      </c>
      <c r="I167" s="394">
        <v>43126</v>
      </c>
      <c r="J167" s="394">
        <v>43140</v>
      </c>
      <c r="K167" s="394"/>
      <c r="L167" s="391">
        <v>240</v>
      </c>
      <c r="M167" s="398">
        <v>38400000</v>
      </c>
      <c r="N167" s="398"/>
      <c r="O167" s="398"/>
      <c r="P167" s="395"/>
      <c r="Q167" s="395"/>
      <c r="R167" s="395"/>
      <c r="S167" s="395"/>
      <c r="T167" s="395"/>
      <c r="U167" s="395"/>
      <c r="V167" s="395"/>
      <c r="W167" s="395"/>
      <c r="X167" s="395"/>
      <c r="Y167" s="395"/>
      <c r="Z167" s="395"/>
      <c r="AA167" s="394" t="s">
        <v>173</v>
      </c>
      <c r="AB167" s="397">
        <v>1549</v>
      </c>
      <c r="AC167" s="395"/>
      <c r="AD167" s="394" t="s">
        <v>182</v>
      </c>
      <c r="AE167" s="409"/>
      <c r="AF167" s="398">
        <v>38400000</v>
      </c>
      <c r="AG167" s="394" t="s">
        <v>228</v>
      </c>
      <c r="AH167" s="391" t="s">
        <v>1164</v>
      </c>
      <c r="AI167" s="352"/>
      <c r="AJ167" s="352"/>
    </row>
    <row r="168" spans="1:36" ht="12.75" hidden="1" customHeight="1">
      <c r="A168" s="381" t="s">
        <v>2278</v>
      </c>
      <c r="B168" s="382" t="s">
        <v>138</v>
      </c>
      <c r="C168" s="381"/>
      <c r="D168" s="381"/>
      <c r="E168" s="412"/>
      <c r="F168" s="381"/>
      <c r="G168" s="381"/>
      <c r="H168" s="413"/>
      <c r="I168" s="414"/>
      <c r="J168" s="414"/>
      <c r="K168" s="414"/>
      <c r="L168" s="381"/>
      <c r="M168" s="415"/>
      <c r="N168" s="415"/>
      <c r="O168" s="415"/>
      <c r="P168" s="416"/>
      <c r="Q168" s="416"/>
      <c r="R168" s="416"/>
      <c r="S168" s="416"/>
      <c r="T168" s="416"/>
      <c r="U168" s="416"/>
      <c r="V168" s="416"/>
      <c r="W168" s="416"/>
      <c r="X168" s="416"/>
      <c r="Y168" s="416"/>
      <c r="Z168" s="416"/>
      <c r="AA168" s="421"/>
      <c r="AB168" s="417"/>
      <c r="AC168" s="416"/>
      <c r="AD168" s="418"/>
      <c r="AE168" s="419"/>
      <c r="AF168" s="415"/>
      <c r="AG168" s="414"/>
      <c r="AH168" s="381" t="s">
        <v>138</v>
      </c>
      <c r="AI168" s="352"/>
      <c r="AJ168" s="352"/>
    </row>
    <row r="169" spans="1:36" ht="12.75" hidden="1" customHeight="1">
      <c r="A169" s="391" t="s">
        <v>2281</v>
      </c>
      <c r="B169" s="392" t="s">
        <v>1734</v>
      </c>
      <c r="C169" s="391" t="s">
        <v>1713</v>
      </c>
      <c r="D169" s="391" t="s">
        <v>3567</v>
      </c>
      <c r="E169" s="393" t="s">
        <v>2283</v>
      </c>
      <c r="F169" s="394" t="s">
        <v>217</v>
      </c>
      <c r="G169" s="391">
        <v>1069730215</v>
      </c>
      <c r="H169" s="410" t="s">
        <v>2287</v>
      </c>
      <c r="I169" s="394">
        <v>43126</v>
      </c>
      <c r="J169" s="394">
        <v>43129</v>
      </c>
      <c r="K169" s="394"/>
      <c r="L169" s="391">
        <v>240</v>
      </c>
      <c r="M169" s="398">
        <v>22400000</v>
      </c>
      <c r="N169" s="398"/>
      <c r="O169" s="398"/>
      <c r="P169" s="395"/>
      <c r="Q169" s="395"/>
      <c r="R169" s="395"/>
      <c r="S169" s="395"/>
      <c r="T169" s="395"/>
      <c r="U169" s="395"/>
      <c r="V169" s="395"/>
      <c r="W169" s="395"/>
      <c r="X169" s="395"/>
      <c r="Y169" s="395"/>
      <c r="Z169" s="395"/>
      <c r="AA169" s="394" t="s">
        <v>173</v>
      </c>
      <c r="AB169" s="397">
        <v>1549</v>
      </c>
      <c r="AC169" s="395"/>
      <c r="AD169" s="394" t="s">
        <v>182</v>
      </c>
      <c r="AE169" s="409"/>
      <c r="AF169" s="398">
        <v>22400000</v>
      </c>
      <c r="AG169" s="394" t="s">
        <v>228</v>
      </c>
      <c r="AH169" s="391" t="s">
        <v>1164</v>
      </c>
      <c r="AI169" s="352"/>
      <c r="AJ169" s="352"/>
    </row>
    <row r="170" spans="1:36" ht="12.75" hidden="1" customHeight="1">
      <c r="A170" s="381" t="s">
        <v>2294</v>
      </c>
      <c r="B170" s="382" t="s">
        <v>138</v>
      </c>
      <c r="C170" s="381"/>
      <c r="D170" s="381"/>
      <c r="E170" s="412"/>
      <c r="F170" s="381"/>
      <c r="G170" s="381"/>
      <c r="H170" s="413"/>
      <c r="I170" s="414"/>
      <c r="J170" s="414"/>
      <c r="K170" s="414"/>
      <c r="L170" s="381"/>
      <c r="M170" s="415"/>
      <c r="N170" s="415"/>
      <c r="O170" s="415"/>
      <c r="P170" s="416"/>
      <c r="Q170" s="416"/>
      <c r="R170" s="416"/>
      <c r="S170" s="416"/>
      <c r="T170" s="416"/>
      <c r="U170" s="416"/>
      <c r="V170" s="416"/>
      <c r="W170" s="416"/>
      <c r="X170" s="416"/>
      <c r="Y170" s="416"/>
      <c r="Z170" s="416"/>
      <c r="AA170" s="421"/>
      <c r="AB170" s="417"/>
      <c r="AC170" s="416"/>
      <c r="AD170" s="418"/>
      <c r="AE170" s="419"/>
      <c r="AF170" s="415"/>
      <c r="AG170" s="414"/>
      <c r="AH170" s="381" t="s">
        <v>138</v>
      </c>
      <c r="AI170" s="352"/>
      <c r="AJ170" s="352"/>
    </row>
    <row r="171" spans="1:36" ht="12.75" hidden="1" customHeight="1">
      <c r="A171" s="391" t="s">
        <v>2298</v>
      </c>
      <c r="B171" s="392" t="s">
        <v>1734</v>
      </c>
      <c r="C171" s="391" t="s">
        <v>1713</v>
      </c>
      <c r="D171" s="391" t="s">
        <v>2299</v>
      </c>
      <c r="E171" s="393" t="s">
        <v>2300</v>
      </c>
      <c r="F171" s="394" t="s">
        <v>217</v>
      </c>
      <c r="G171" s="391">
        <v>19481861</v>
      </c>
      <c r="H171" s="410" t="s">
        <v>2302</v>
      </c>
      <c r="I171" s="394">
        <v>43126</v>
      </c>
      <c r="J171" s="394">
        <v>43129</v>
      </c>
      <c r="K171" s="394"/>
      <c r="L171" s="391">
        <v>240</v>
      </c>
      <c r="M171" s="398">
        <v>18000000</v>
      </c>
      <c r="N171" s="398"/>
      <c r="O171" s="398"/>
      <c r="P171" s="395"/>
      <c r="Q171" s="395"/>
      <c r="R171" s="395"/>
      <c r="S171" s="395"/>
      <c r="T171" s="395"/>
      <c r="U171" s="395"/>
      <c r="V171" s="395"/>
      <c r="W171" s="395"/>
      <c r="X171" s="395"/>
      <c r="Y171" s="395"/>
      <c r="Z171" s="395"/>
      <c r="AA171" s="394" t="s">
        <v>173</v>
      </c>
      <c r="AB171" s="397">
        <v>1549</v>
      </c>
      <c r="AC171" s="395"/>
      <c r="AD171" s="394" t="s">
        <v>182</v>
      </c>
      <c r="AE171" s="409"/>
      <c r="AF171" s="398">
        <v>18000000</v>
      </c>
      <c r="AG171" s="394" t="s">
        <v>228</v>
      </c>
      <c r="AH171" s="391" t="s">
        <v>1164</v>
      </c>
      <c r="AI171" s="352"/>
      <c r="AJ171" s="352"/>
    </row>
    <row r="172" spans="1:36" ht="12.75" hidden="1" customHeight="1">
      <c r="A172" s="381" t="s">
        <v>2310</v>
      </c>
      <c r="B172" s="382" t="s">
        <v>138</v>
      </c>
      <c r="C172" s="381"/>
      <c r="D172" s="381"/>
      <c r="E172" s="412"/>
      <c r="F172" s="414"/>
      <c r="G172" s="381"/>
      <c r="H172" s="413"/>
      <c r="I172" s="414"/>
      <c r="J172" s="414"/>
      <c r="K172" s="414"/>
      <c r="L172" s="381"/>
      <c r="M172" s="415"/>
      <c r="N172" s="415"/>
      <c r="O172" s="415"/>
      <c r="P172" s="416"/>
      <c r="Q172" s="416"/>
      <c r="R172" s="416"/>
      <c r="S172" s="416"/>
      <c r="T172" s="416"/>
      <c r="U172" s="416"/>
      <c r="V172" s="416"/>
      <c r="W172" s="416"/>
      <c r="X172" s="416"/>
      <c r="Y172" s="416"/>
      <c r="Z172" s="416"/>
      <c r="AA172" s="421"/>
      <c r="AB172" s="417"/>
      <c r="AC172" s="416"/>
      <c r="AD172" s="418"/>
      <c r="AE172" s="419"/>
      <c r="AF172" s="415"/>
      <c r="AG172" s="414"/>
      <c r="AH172" s="381" t="s">
        <v>138</v>
      </c>
      <c r="AI172" s="352"/>
      <c r="AJ172" s="352"/>
    </row>
    <row r="173" spans="1:36" ht="12.75" hidden="1" customHeight="1">
      <c r="A173" s="391" t="s">
        <v>2316</v>
      </c>
      <c r="B173" s="392" t="s">
        <v>1734</v>
      </c>
      <c r="C173" s="391" t="s">
        <v>1713</v>
      </c>
      <c r="D173" s="391" t="s">
        <v>2318</v>
      </c>
      <c r="E173" s="393" t="s">
        <v>2319</v>
      </c>
      <c r="F173" s="394" t="s">
        <v>217</v>
      </c>
      <c r="G173" s="395">
        <v>1073509741</v>
      </c>
      <c r="H173" s="410" t="s">
        <v>2320</v>
      </c>
      <c r="I173" s="394">
        <v>43126</v>
      </c>
      <c r="J173" s="394">
        <v>43130</v>
      </c>
      <c r="K173" s="394"/>
      <c r="L173" s="391">
        <v>240</v>
      </c>
      <c r="M173" s="398">
        <v>28918504</v>
      </c>
      <c r="N173" s="398"/>
      <c r="O173" s="398"/>
      <c r="P173" s="395"/>
      <c r="Q173" s="395"/>
      <c r="R173" s="395"/>
      <c r="S173" s="395"/>
      <c r="T173" s="395"/>
      <c r="U173" s="395"/>
      <c r="V173" s="395"/>
      <c r="W173" s="395"/>
      <c r="X173" s="395"/>
      <c r="Y173" s="395"/>
      <c r="Z173" s="395"/>
      <c r="AA173" s="394" t="s">
        <v>173</v>
      </c>
      <c r="AB173" s="397">
        <v>1549</v>
      </c>
      <c r="AC173" s="395"/>
      <c r="AD173" s="394" t="s">
        <v>182</v>
      </c>
      <c r="AE173" s="409"/>
      <c r="AF173" s="398">
        <v>28918504</v>
      </c>
      <c r="AG173" s="394" t="s">
        <v>228</v>
      </c>
      <c r="AH173" s="391" t="s">
        <v>1164</v>
      </c>
      <c r="AI173" s="352"/>
      <c r="AJ173" s="352"/>
    </row>
    <row r="174" spans="1:36" ht="12.75" customHeight="1">
      <c r="A174" s="352"/>
      <c r="B174" s="353"/>
      <c r="C174" s="352"/>
      <c r="D174" s="352"/>
      <c r="E174" s="355"/>
      <c r="F174" s="352"/>
      <c r="G174" s="352"/>
      <c r="H174" s="355"/>
      <c r="I174" s="352"/>
      <c r="J174" s="352"/>
      <c r="K174" s="352"/>
      <c r="L174" s="352"/>
      <c r="M174" s="357"/>
      <c r="N174" s="357"/>
      <c r="O174" s="357"/>
      <c r="P174" s="352"/>
      <c r="Q174" s="352"/>
      <c r="R174" s="352"/>
      <c r="S174" s="352"/>
      <c r="T174" s="352"/>
      <c r="U174" s="352"/>
      <c r="V174" s="352"/>
      <c r="W174" s="352"/>
      <c r="X174" s="352"/>
      <c r="Y174" s="352"/>
      <c r="Z174" s="352"/>
      <c r="AA174" s="355"/>
      <c r="AB174" s="358"/>
      <c r="AC174" s="355"/>
      <c r="AD174" s="360"/>
      <c r="AE174" s="361"/>
      <c r="AF174" s="357"/>
      <c r="AG174" s="352"/>
      <c r="AH174" s="352"/>
      <c r="AI174" s="352"/>
      <c r="AJ174" s="352"/>
    </row>
    <row r="175" spans="1:36" ht="12.75" customHeight="1">
      <c r="A175" s="352"/>
      <c r="B175" s="353"/>
      <c r="C175" s="352"/>
      <c r="D175" s="352"/>
      <c r="E175" s="355"/>
      <c r="F175" s="352"/>
      <c r="G175" s="352"/>
      <c r="H175" s="355"/>
      <c r="I175" s="352"/>
      <c r="J175" s="352"/>
      <c r="K175" s="352"/>
      <c r="L175" s="352"/>
      <c r="M175" s="357"/>
      <c r="N175" s="357">
        <v>3150000</v>
      </c>
      <c r="O175" s="395">
        <v>30</v>
      </c>
      <c r="P175" s="352"/>
      <c r="Q175" s="352"/>
      <c r="R175" s="423"/>
      <c r="S175" s="352"/>
      <c r="T175" s="352"/>
      <c r="U175" s="352"/>
      <c r="V175" s="352"/>
      <c r="W175" s="352"/>
      <c r="X175" s="352"/>
      <c r="Y175" s="352"/>
      <c r="Z175" s="352"/>
      <c r="AA175" s="355"/>
      <c r="AB175" s="358"/>
      <c r="AC175" s="359"/>
      <c r="AD175" s="360"/>
      <c r="AE175" s="361"/>
      <c r="AF175" s="357"/>
      <c r="AG175" s="352"/>
      <c r="AH175" s="352"/>
      <c r="AI175" s="352"/>
      <c r="AJ175" s="352"/>
    </row>
    <row r="176" spans="1:36" ht="12.75" customHeight="1">
      <c r="A176" s="352"/>
      <c r="B176" s="353"/>
      <c r="C176" s="352"/>
      <c r="D176" s="352"/>
      <c r="E176" s="355"/>
      <c r="F176" s="352"/>
      <c r="G176" s="352"/>
      <c r="H176" s="355"/>
      <c r="I176" s="356"/>
      <c r="J176" s="356"/>
      <c r="K176" s="356"/>
      <c r="L176" s="352"/>
      <c r="M176" s="357"/>
      <c r="N176" s="357">
        <f>+(N175*O176)/O175</f>
        <v>630000</v>
      </c>
      <c r="O176" s="395">
        <v>6</v>
      </c>
      <c r="P176" s="352"/>
      <c r="Q176" s="352"/>
      <c r="R176" s="352"/>
      <c r="S176" s="352"/>
      <c r="T176" s="352"/>
      <c r="U176" s="352"/>
      <c r="V176" s="352"/>
      <c r="W176" s="352"/>
      <c r="X176" s="352"/>
      <c r="Y176" s="352"/>
      <c r="Z176" s="352"/>
      <c r="AA176" s="355"/>
      <c r="AB176" s="358"/>
      <c r="AC176" s="359"/>
      <c r="AD176" s="360"/>
      <c r="AE176" s="361"/>
      <c r="AF176" s="357"/>
      <c r="AG176" s="352"/>
      <c r="AH176" s="352"/>
      <c r="AI176" s="352"/>
      <c r="AJ176" s="352"/>
    </row>
    <row r="177" spans="1:36" ht="12.75" customHeight="1">
      <c r="A177" s="352"/>
      <c r="B177" s="353"/>
      <c r="C177" s="352"/>
      <c r="D177" s="352"/>
      <c r="E177" s="355"/>
      <c r="F177" s="352"/>
      <c r="G177" s="352"/>
      <c r="H177" s="355"/>
      <c r="I177" s="356"/>
      <c r="J177" s="356"/>
      <c r="K177" s="356"/>
      <c r="L177" s="352"/>
      <c r="M177" s="357"/>
      <c r="N177" s="357"/>
      <c r="O177" s="357"/>
      <c r="P177" s="352"/>
      <c r="Q177" s="352"/>
      <c r="R177" s="352"/>
      <c r="S177" s="352"/>
      <c r="T177" s="352"/>
      <c r="U177" s="352"/>
      <c r="V177" s="352"/>
      <c r="W177" s="352"/>
      <c r="X177" s="352"/>
      <c r="Y177" s="352"/>
      <c r="Z177" s="352"/>
      <c r="AA177" s="355"/>
      <c r="AB177" s="358"/>
      <c r="AC177" s="359"/>
      <c r="AD177" s="360"/>
      <c r="AE177" s="361"/>
      <c r="AF177" s="357"/>
      <c r="AG177" s="352"/>
      <c r="AH177" s="352"/>
      <c r="AI177" s="352"/>
      <c r="AJ177" s="352"/>
    </row>
    <row r="178" spans="1:36" ht="12.75" customHeight="1">
      <c r="A178" s="352"/>
      <c r="B178" s="353"/>
      <c r="C178" s="352"/>
      <c r="D178" s="352"/>
      <c r="E178" s="355"/>
      <c r="F178" s="352"/>
      <c r="G178" s="352"/>
      <c r="H178" s="355"/>
      <c r="I178" s="356"/>
      <c r="J178" s="356"/>
      <c r="K178" s="356"/>
      <c r="L178" s="352"/>
      <c r="M178" s="357" t="s">
        <v>3568</v>
      </c>
      <c r="N178" s="357">
        <f>+P64</f>
        <v>1900000</v>
      </c>
      <c r="O178" s="395">
        <v>30</v>
      </c>
      <c r="P178" s="352">
        <v>630000</v>
      </c>
      <c r="Q178" s="352"/>
      <c r="R178" s="352"/>
      <c r="S178" s="352"/>
      <c r="T178" s="352"/>
      <c r="U178" s="352"/>
      <c r="V178" s="352"/>
      <c r="W178" s="352"/>
      <c r="X178" s="352"/>
      <c r="Y178" s="352"/>
      <c r="Z178" s="352"/>
      <c r="AA178" s="355"/>
      <c r="AB178" s="358"/>
      <c r="AC178" s="359"/>
      <c r="AD178" s="360"/>
      <c r="AE178" s="361"/>
      <c r="AF178" s="357"/>
      <c r="AG178" s="352"/>
      <c r="AH178" s="352"/>
      <c r="AI178" s="352"/>
      <c r="AJ178" s="352"/>
    </row>
    <row r="179" spans="1:36" ht="12.75" customHeight="1">
      <c r="A179" s="352"/>
      <c r="B179" s="353"/>
      <c r="C179" s="352"/>
      <c r="D179" s="352"/>
      <c r="E179" s="355"/>
      <c r="F179" s="352"/>
      <c r="G179" s="352"/>
      <c r="H179" s="355"/>
      <c r="I179" s="356"/>
      <c r="J179" s="356"/>
      <c r="K179" s="356"/>
      <c r="L179" s="352"/>
      <c r="M179" s="357"/>
      <c r="N179" s="424">
        <f>+(N178*O179)/O178</f>
        <v>380000</v>
      </c>
      <c r="O179" s="395">
        <v>6</v>
      </c>
      <c r="P179" s="352">
        <f>+P178*40%</f>
        <v>252000</v>
      </c>
      <c r="Q179" s="352"/>
      <c r="R179" s="352"/>
      <c r="S179" s="352"/>
      <c r="T179" s="352"/>
      <c r="U179" s="352"/>
      <c r="V179" s="352"/>
      <c r="W179" s="352"/>
      <c r="X179" s="352"/>
      <c r="Y179" s="352"/>
      <c r="Z179" s="352"/>
      <c r="AA179" s="355"/>
      <c r="AB179" s="358"/>
      <c r="AC179" s="359"/>
      <c r="AD179" s="360"/>
      <c r="AE179" s="361"/>
      <c r="AF179" s="357"/>
      <c r="AG179" s="352"/>
      <c r="AH179" s="352"/>
      <c r="AI179" s="352"/>
      <c r="AJ179" s="352"/>
    </row>
    <row r="180" spans="1:36" ht="12.75" customHeight="1">
      <c r="A180" s="352"/>
      <c r="B180" s="353"/>
      <c r="C180" s="352"/>
      <c r="D180" s="352"/>
      <c r="E180" s="355"/>
      <c r="F180" s="352"/>
      <c r="G180" s="352"/>
      <c r="H180" s="355"/>
      <c r="I180" s="356"/>
      <c r="J180" s="356"/>
      <c r="K180" s="356"/>
      <c r="L180" s="352"/>
      <c r="M180" s="357"/>
      <c r="N180" s="357">
        <f>+N179*12.5%</f>
        <v>47500</v>
      </c>
      <c r="O180" s="357"/>
      <c r="P180" s="357">
        <f>+P179*12.5%</f>
        <v>31500</v>
      </c>
      <c r="Q180" s="352"/>
      <c r="R180" s="352"/>
      <c r="S180" s="352"/>
      <c r="T180" s="352"/>
      <c r="U180" s="352"/>
      <c r="V180" s="352"/>
      <c r="W180" s="352"/>
      <c r="X180" s="352"/>
      <c r="Y180" s="352"/>
      <c r="Z180" s="352"/>
      <c r="AA180" s="355"/>
      <c r="AB180" s="358"/>
      <c r="AC180" s="359"/>
      <c r="AD180" s="360"/>
      <c r="AE180" s="361"/>
      <c r="AF180" s="357"/>
      <c r="AG180" s="352"/>
      <c r="AH180" s="352"/>
      <c r="AI180" s="352"/>
      <c r="AJ180" s="352"/>
    </row>
    <row r="181" spans="1:36" ht="12.75" customHeight="1">
      <c r="A181" s="352"/>
      <c r="B181" s="353"/>
      <c r="C181" s="352"/>
      <c r="D181" s="352"/>
      <c r="E181" s="355"/>
      <c r="F181" s="352"/>
      <c r="G181" s="352"/>
      <c r="H181" s="355"/>
      <c r="I181" s="356"/>
      <c r="J181" s="356"/>
      <c r="K181" s="356"/>
      <c r="L181" s="352"/>
      <c r="M181" s="357"/>
      <c r="N181" s="357">
        <f>+N179*16%</f>
        <v>60800</v>
      </c>
      <c r="O181" s="357"/>
      <c r="P181" s="357">
        <f>+P179*16%</f>
        <v>40320</v>
      </c>
      <c r="Q181" s="352"/>
      <c r="R181" s="352"/>
      <c r="S181" s="352"/>
      <c r="T181" s="352"/>
      <c r="U181" s="352"/>
      <c r="V181" s="352"/>
      <c r="W181" s="352"/>
      <c r="X181" s="352"/>
      <c r="Y181" s="352"/>
      <c r="Z181" s="352"/>
      <c r="AA181" s="355"/>
      <c r="AB181" s="358"/>
      <c r="AC181" s="359"/>
      <c r="AD181" s="360"/>
      <c r="AE181" s="361"/>
      <c r="AF181" s="357"/>
      <c r="AG181" s="352"/>
      <c r="AH181" s="352"/>
      <c r="AI181" s="352"/>
      <c r="AJ181" s="352"/>
    </row>
    <row r="182" spans="1:36" ht="12.75" customHeight="1">
      <c r="A182" s="352"/>
      <c r="B182" s="353"/>
      <c r="C182" s="352"/>
      <c r="D182" s="352"/>
      <c r="E182" s="355"/>
      <c r="F182" s="352"/>
      <c r="G182" s="352"/>
      <c r="H182" s="355"/>
      <c r="I182" s="356"/>
      <c r="J182" s="356"/>
      <c r="K182" s="356"/>
      <c r="L182" s="352"/>
      <c r="M182" s="357"/>
      <c r="N182" s="357">
        <f>+N179*2.436%</f>
        <v>9256.7999999999993</v>
      </c>
      <c r="O182" s="357"/>
      <c r="P182" s="357">
        <f>+P179*0.522%</f>
        <v>1315.44</v>
      </c>
      <c r="Q182" s="352"/>
      <c r="R182" s="352"/>
      <c r="S182" s="352"/>
      <c r="T182" s="352"/>
      <c r="U182" s="352"/>
      <c r="V182" s="352"/>
      <c r="W182" s="352"/>
      <c r="X182" s="352"/>
      <c r="Y182" s="352"/>
      <c r="Z182" s="352"/>
      <c r="AA182" s="355"/>
      <c r="AB182" s="358"/>
      <c r="AC182" s="359"/>
      <c r="AD182" s="360"/>
      <c r="AE182" s="361"/>
      <c r="AF182" s="357"/>
      <c r="AG182" s="352"/>
      <c r="AH182" s="352"/>
      <c r="AI182" s="352"/>
      <c r="AJ182" s="352"/>
    </row>
    <row r="183" spans="1:36" ht="12.75" customHeight="1">
      <c r="A183" s="352"/>
      <c r="B183" s="353"/>
      <c r="C183" s="352"/>
      <c r="D183" s="352"/>
      <c r="E183" s="355"/>
      <c r="F183" s="352"/>
      <c r="G183" s="352"/>
      <c r="H183" s="355"/>
      <c r="I183" s="356"/>
      <c r="J183" s="356"/>
      <c r="K183" s="356"/>
      <c r="L183" s="352"/>
      <c r="M183" s="357"/>
      <c r="N183" s="357">
        <f>+N180+N181+N182-49500</f>
        <v>68056.800000000003</v>
      </c>
      <c r="O183" s="357"/>
      <c r="P183" s="357"/>
      <c r="Q183" s="352"/>
      <c r="R183" s="352"/>
      <c r="S183" s="352"/>
      <c r="T183" s="352"/>
      <c r="U183" s="352"/>
      <c r="V183" s="352"/>
      <c r="W183" s="352"/>
      <c r="X183" s="352"/>
      <c r="Y183" s="352"/>
      <c r="Z183" s="352"/>
      <c r="AA183" s="355"/>
      <c r="AB183" s="358"/>
      <c r="AC183" s="359"/>
      <c r="AD183" s="360"/>
      <c r="AE183" s="361"/>
      <c r="AF183" s="357"/>
      <c r="AG183" s="352"/>
      <c r="AH183" s="352"/>
      <c r="AI183" s="352"/>
      <c r="AJ183" s="352"/>
    </row>
    <row r="184" spans="1:36" ht="12.75" customHeight="1">
      <c r="A184" s="352"/>
      <c r="B184" s="353"/>
      <c r="C184" s="352"/>
      <c r="D184" s="352"/>
      <c r="E184" s="355"/>
      <c r="F184" s="352"/>
      <c r="G184" s="352"/>
      <c r="H184" s="355"/>
      <c r="I184" s="356"/>
      <c r="J184" s="356"/>
      <c r="K184" s="356"/>
      <c r="L184" s="352"/>
      <c r="M184" s="357"/>
      <c r="N184" s="357"/>
      <c r="O184" s="357"/>
      <c r="P184" s="352"/>
      <c r="Q184" s="352"/>
      <c r="R184" s="352"/>
      <c r="S184" s="352"/>
      <c r="T184" s="352"/>
      <c r="U184" s="352"/>
      <c r="V184" s="352"/>
      <c r="W184" s="352"/>
      <c r="X184" s="352"/>
      <c r="Y184" s="352"/>
      <c r="Z184" s="352"/>
      <c r="AA184" s="355"/>
      <c r="AB184" s="358"/>
      <c r="AC184" s="359"/>
      <c r="AD184" s="360"/>
      <c r="AE184" s="361"/>
      <c r="AF184" s="357"/>
      <c r="AG184" s="352"/>
      <c r="AH184" s="352"/>
      <c r="AI184" s="352"/>
      <c r="AJ184" s="352"/>
    </row>
    <row r="185" spans="1:36" ht="12.75" customHeight="1">
      <c r="A185" s="352"/>
      <c r="B185" s="353"/>
      <c r="C185" s="352"/>
      <c r="D185" s="352"/>
      <c r="E185" s="355"/>
      <c r="F185" s="352"/>
      <c r="G185" s="352"/>
      <c r="H185" s="355"/>
      <c r="I185" s="356"/>
      <c r="J185" s="356"/>
      <c r="K185" s="356"/>
      <c r="L185" s="352"/>
      <c r="M185" s="357"/>
      <c r="N185" s="357"/>
      <c r="O185" s="357"/>
      <c r="P185" s="352"/>
      <c r="Q185" s="352"/>
      <c r="R185" s="352"/>
      <c r="S185" s="352"/>
      <c r="T185" s="352"/>
      <c r="U185" s="352"/>
      <c r="V185" s="352"/>
      <c r="W185" s="352"/>
      <c r="X185" s="352"/>
      <c r="Y185" s="352"/>
      <c r="Z185" s="352"/>
      <c r="AA185" s="355"/>
      <c r="AB185" s="358"/>
      <c r="AC185" s="359"/>
      <c r="AD185" s="360"/>
      <c r="AE185" s="361"/>
      <c r="AF185" s="357"/>
      <c r="AG185" s="352"/>
      <c r="AH185" s="352"/>
      <c r="AI185" s="352"/>
      <c r="AJ185" s="352"/>
    </row>
    <row r="186" spans="1:36" ht="12.75" customHeight="1">
      <c r="A186" s="352"/>
      <c r="B186" s="353"/>
      <c r="C186" s="352"/>
      <c r="D186" s="352"/>
      <c r="E186" s="355"/>
      <c r="F186" s="352"/>
      <c r="G186" s="352"/>
      <c r="H186" s="355"/>
      <c r="I186" s="356"/>
      <c r="J186" s="356"/>
      <c r="K186" s="356"/>
      <c r="L186" s="352"/>
      <c r="M186" s="357"/>
      <c r="N186" s="357"/>
      <c r="O186" s="357"/>
      <c r="P186" s="352"/>
      <c r="Q186" s="352"/>
      <c r="R186" s="352"/>
      <c r="S186" s="352"/>
      <c r="T186" s="352"/>
      <c r="U186" s="352"/>
      <c r="V186" s="352"/>
      <c r="W186" s="352"/>
      <c r="X186" s="352"/>
      <c r="Y186" s="352"/>
      <c r="Z186" s="352"/>
      <c r="AA186" s="355"/>
      <c r="AB186" s="358"/>
      <c r="AC186" s="359"/>
      <c r="AD186" s="360"/>
      <c r="AE186" s="361"/>
      <c r="AF186" s="357"/>
      <c r="AG186" s="352"/>
      <c r="AH186" s="352"/>
      <c r="AI186" s="352"/>
      <c r="AJ186" s="352"/>
    </row>
    <row r="187" spans="1:36" ht="12.75" customHeight="1">
      <c r="A187" s="352"/>
      <c r="B187" s="353"/>
      <c r="C187" s="352"/>
      <c r="D187" s="352"/>
      <c r="E187" s="355"/>
      <c r="F187" s="352"/>
      <c r="G187" s="352"/>
      <c r="H187" s="355"/>
      <c r="I187" s="356"/>
      <c r="J187" s="356"/>
      <c r="K187" s="356"/>
      <c r="L187" s="352"/>
      <c r="M187" s="425" t="s">
        <v>3569</v>
      </c>
      <c r="N187" s="425" t="s">
        <v>3570</v>
      </c>
      <c r="O187" s="425" t="s">
        <v>3571</v>
      </c>
      <c r="P187" s="352"/>
      <c r="Q187" s="352"/>
      <c r="R187" s="352"/>
      <c r="S187" s="352"/>
      <c r="T187" s="352"/>
      <c r="U187" s="352"/>
      <c r="V187" s="352"/>
      <c r="W187" s="352"/>
      <c r="X187" s="352"/>
      <c r="Y187" s="352"/>
      <c r="Z187" s="352"/>
      <c r="AA187" s="355"/>
      <c r="AB187" s="358"/>
      <c r="AC187" s="359"/>
      <c r="AD187" s="360"/>
      <c r="AE187" s="361"/>
      <c r="AF187" s="357"/>
      <c r="AG187" s="352"/>
      <c r="AH187" s="352"/>
      <c r="AI187" s="352"/>
      <c r="AJ187" s="352"/>
    </row>
    <row r="188" spans="1:36" ht="12.75" customHeight="1">
      <c r="A188" s="352"/>
      <c r="B188" s="353"/>
      <c r="C188" s="352"/>
      <c r="D188" s="352"/>
      <c r="E188" s="355"/>
      <c r="F188" s="352"/>
      <c r="G188" s="352"/>
      <c r="H188" s="355"/>
      <c r="I188" s="356"/>
      <c r="J188" s="356"/>
      <c r="K188" s="356"/>
      <c r="L188" s="352"/>
      <c r="M188" s="425" t="s">
        <v>3572</v>
      </c>
      <c r="N188" s="426" t="s">
        <v>3573</v>
      </c>
      <c r="O188" s="427" t="s">
        <v>3574</v>
      </c>
      <c r="P188" s="352"/>
      <c r="Q188" s="352"/>
      <c r="R188" s="352"/>
      <c r="S188" s="352"/>
      <c r="T188" s="352"/>
      <c r="U188" s="352"/>
      <c r="V188" s="352"/>
      <c r="W188" s="352"/>
      <c r="X188" s="352"/>
      <c r="Y188" s="352"/>
      <c r="Z188" s="352"/>
      <c r="AA188" s="355"/>
      <c r="AB188" s="358"/>
      <c r="AC188" s="359"/>
      <c r="AD188" s="360"/>
      <c r="AE188" s="361"/>
      <c r="AF188" s="357"/>
      <c r="AG188" s="352"/>
      <c r="AH188" s="352"/>
      <c r="AI188" s="352"/>
      <c r="AJ188" s="352"/>
    </row>
    <row r="189" spans="1:36" ht="12.75" customHeight="1">
      <c r="A189" s="352"/>
      <c r="B189" s="353"/>
      <c r="C189" s="352"/>
      <c r="D189" s="352"/>
      <c r="E189" s="355"/>
      <c r="F189" s="352"/>
      <c r="G189" s="352"/>
      <c r="H189" s="355"/>
      <c r="I189" s="356"/>
      <c r="J189" s="356"/>
      <c r="K189" s="356"/>
      <c r="L189" s="352"/>
      <c r="M189" s="425" t="s">
        <v>3575</v>
      </c>
      <c r="N189" s="426" t="s">
        <v>3576</v>
      </c>
      <c r="O189" s="427" t="s">
        <v>3577</v>
      </c>
      <c r="P189" s="352"/>
      <c r="Q189" s="352"/>
      <c r="R189" s="352"/>
      <c r="S189" s="352"/>
      <c r="T189" s="352"/>
      <c r="U189" s="352"/>
      <c r="V189" s="352"/>
      <c r="W189" s="352"/>
      <c r="X189" s="352"/>
      <c r="Y189" s="352"/>
      <c r="Z189" s="352"/>
      <c r="AA189" s="355"/>
      <c r="AB189" s="358"/>
      <c r="AC189" s="359"/>
      <c r="AD189" s="360"/>
      <c r="AE189" s="361"/>
      <c r="AF189" s="357"/>
      <c r="AG189" s="352"/>
      <c r="AH189" s="352"/>
      <c r="AI189" s="352"/>
      <c r="AJ189" s="352"/>
    </row>
    <row r="190" spans="1:36" ht="12.75" customHeight="1">
      <c r="A190" s="352"/>
      <c r="B190" s="353"/>
      <c r="C190" s="352"/>
      <c r="D190" s="352"/>
      <c r="E190" s="355"/>
      <c r="F190" s="352"/>
      <c r="G190" s="352"/>
      <c r="H190" s="355"/>
      <c r="I190" s="356"/>
      <c r="J190" s="356"/>
      <c r="K190" s="356"/>
      <c r="L190" s="352"/>
      <c r="M190" s="425" t="s">
        <v>3578</v>
      </c>
      <c r="N190" s="426" t="s">
        <v>3579</v>
      </c>
      <c r="O190" s="427" t="s">
        <v>3580</v>
      </c>
      <c r="P190" s="352"/>
      <c r="Q190" s="352"/>
      <c r="R190" s="352"/>
      <c r="S190" s="352"/>
      <c r="T190" s="352"/>
      <c r="U190" s="352"/>
      <c r="V190" s="352"/>
      <c r="W190" s="352"/>
      <c r="X190" s="352"/>
      <c r="Y190" s="352"/>
      <c r="Z190" s="352"/>
      <c r="AA190" s="355"/>
      <c r="AB190" s="358"/>
      <c r="AC190" s="359"/>
      <c r="AD190" s="360"/>
      <c r="AE190" s="361"/>
      <c r="AF190" s="357"/>
      <c r="AG190" s="352"/>
      <c r="AH190" s="352"/>
      <c r="AI190" s="352"/>
      <c r="AJ190" s="352"/>
    </row>
    <row r="191" spans="1:36" ht="12.75" customHeight="1">
      <c r="A191" s="352"/>
      <c r="B191" s="353"/>
      <c r="C191" s="352"/>
      <c r="D191" s="352"/>
      <c r="E191" s="355"/>
      <c r="F191" s="352"/>
      <c r="G191" s="352"/>
      <c r="H191" s="355"/>
      <c r="I191" s="356"/>
      <c r="J191" s="356"/>
      <c r="K191" s="356"/>
      <c r="L191" s="352"/>
      <c r="M191" s="425" t="s">
        <v>3581</v>
      </c>
      <c r="N191" s="426" t="s">
        <v>3582</v>
      </c>
      <c r="O191" s="427" t="s">
        <v>3583</v>
      </c>
      <c r="P191" s="352"/>
      <c r="Q191" s="352"/>
      <c r="R191" s="352"/>
      <c r="S191" s="352"/>
      <c r="T191" s="352"/>
      <c r="U191" s="352"/>
      <c r="V191" s="352"/>
      <c r="W191" s="352"/>
      <c r="X191" s="352"/>
      <c r="Y191" s="352"/>
      <c r="Z191" s="352"/>
      <c r="AA191" s="355"/>
      <c r="AB191" s="358"/>
      <c r="AC191" s="359"/>
      <c r="AD191" s="360"/>
      <c r="AE191" s="361"/>
      <c r="AF191" s="357"/>
      <c r="AG191" s="352"/>
      <c r="AH191" s="352"/>
      <c r="AI191" s="352"/>
      <c r="AJ191" s="352"/>
    </row>
    <row r="192" spans="1:36" ht="12.75" customHeight="1">
      <c r="A192" s="352"/>
      <c r="B192" s="353"/>
      <c r="C192" s="352"/>
      <c r="D192" s="352"/>
      <c r="E192" s="355"/>
      <c r="F192" s="352"/>
      <c r="G192" s="352"/>
      <c r="H192" s="355"/>
      <c r="I192" s="356"/>
      <c r="J192" s="356"/>
      <c r="K192" s="356"/>
      <c r="L192" s="352"/>
      <c r="M192" s="425" t="s">
        <v>3584</v>
      </c>
      <c r="N192" s="426" t="s">
        <v>3585</v>
      </c>
      <c r="O192" s="427" t="s">
        <v>3586</v>
      </c>
      <c r="P192" s="352"/>
      <c r="Q192" s="352"/>
      <c r="R192" s="352"/>
      <c r="S192" s="352"/>
      <c r="T192" s="352"/>
      <c r="U192" s="352"/>
      <c r="V192" s="352"/>
      <c r="W192" s="352"/>
      <c r="X192" s="352"/>
      <c r="Y192" s="352"/>
      <c r="Z192" s="352"/>
      <c r="AA192" s="355"/>
      <c r="AB192" s="358"/>
      <c r="AC192" s="359"/>
      <c r="AD192" s="360"/>
      <c r="AE192" s="361"/>
      <c r="AF192" s="357"/>
      <c r="AG192" s="352"/>
      <c r="AH192" s="352"/>
      <c r="AI192" s="352"/>
      <c r="AJ192" s="352"/>
    </row>
    <row r="193" spans="1:36" ht="12.75" customHeight="1">
      <c r="A193" s="352"/>
      <c r="B193" s="353"/>
      <c r="C193" s="352"/>
      <c r="D193" s="352"/>
      <c r="E193" s="355"/>
      <c r="F193" s="352"/>
      <c r="G193" s="352"/>
      <c r="H193" s="355"/>
      <c r="I193" s="356"/>
      <c r="J193" s="356"/>
      <c r="K193" s="356"/>
      <c r="L193" s="352"/>
      <c r="M193" s="357"/>
      <c r="N193" s="357"/>
      <c r="O193" s="357"/>
      <c r="P193" s="352"/>
      <c r="Q193" s="352"/>
      <c r="R193" s="352"/>
      <c r="S193" s="352"/>
      <c r="T193" s="352"/>
      <c r="U193" s="352"/>
      <c r="V193" s="352"/>
      <c r="W193" s="352"/>
      <c r="X193" s="352"/>
      <c r="Y193" s="352"/>
      <c r="Z193" s="352"/>
      <c r="AA193" s="355"/>
      <c r="AB193" s="358"/>
      <c r="AC193" s="359"/>
      <c r="AD193" s="360"/>
      <c r="AE193" s="361"/>
      <c r="AF193" s="357"/>
      <c r="AG193" s="352"/>
      <c r="AH193" s="352"/>
      <c r="AI193" s="352"/>
      <c r="AJ193" s="352"/>
    </row>
    <row r="194" spans="1:36" ht="15.75" customHeight="1"/>
    <row r="195" spans="1:36" ht="15.75" customHeight="1"/>
    <row r="196" spans="1:36" ht="15.75" customHeight="1"/>
    <row r="197" spans="1:36" ht="15.75" customHeight="1"/>
    <row r="198" spans="1:36" ht="15.75" customHeight="1"/>
    <row r="199" spans="1:36" ht="15.75" customHeight="1"/>
    <row r="200" spans="1:36" ht="15.75" customHeight="1"/>
    <row r="201" spans="1:36" ht="15.75" customHeight="1"/>
    <row r="202" spans="1:36" ht="15.75" customHeight="1"/>
    <row r="203" spans="1:36" ht="15.75" customHeight="1"/>
    <row r="204" spans="1:36" ht="15.75" customHeight="1"/>
    <row r="205" spans="1:36" ht="15.75" customHeight="1"/>
    <row r="206" spans="1:36" ht="15.75" customHeight="1"/>
    <row r="207" spans="1:36" ht="15.75" customHeight="1"/>
    <row r="208" spans="1:36"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6:AH173">
    <filterColumn colId="0">
      <filters>
        <filter val="CPS-028-2018"/>
        <filter val="CPS-058-2018"/>
      </filters>
    </filterColumn>
  </autoFilter>
  <mergeCells count="1">
    <mergeCell ref="P5:S5"/>
  </mergeCells>
  <pageMargins left="0.70866141732283472" right="0.70866141732283472" top="0.74803149606299213" bottom="0.74803149606299213" header="0" footer="0"/>
  <pageSetup paperSize="5"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1. Consecutivo Contratos 2019</vt:lpstr>
      <vt:lpstr>2. Consecutivo Procesos 2019</vt:lpstr>
      <vt:lpstr>1. Base de Datos 2018</vt:lpstr>
      <vt:lpstr>2. Base de Datos 2017</vt:lpstr>
      <vt:lpstr>Contratos vigencias anteriores</vt:lpstr>
      <vt:lpstr>1. Base de Datos 2018 (PAC)</vt:lpstr>
      <vt:lpstr>'2. Base de Datos 2017'!frmMainForm_tblFormContainer_trContentRow_tdLeftColumn_divViewProfilePerspective_tblProfileDetails_trIsGroupContentRow_tdTitleCell_rptIsGroupRepeater_rpteIsGroupConditionalElements_lnkIsGroupConditionalSpan_0</vt:lpstr>
      <vt:lpstr>'2. Base de Datos 2017'!frmMainForm_tblFormContainer_trContentRow_tdLeftColumn_divViewProfilePerspective_tblProfileDetails_trIsGroupContentRow_tdTitleCell_rptIsGroupRepeater_rpteIsGroupConditionalElements_lnkIsGroupConditionalSpan_1</vt:lpstr>
      <vt:lpstr>'2. Base de Datos 2017'!frmMainForm_tblFormContainer_trContentRow_tdLeftColumn_divViewProfilePerspective_tblProfileDetails_trIsGroupContentRow_tdTitleCell_rptIsGroupRepeater_rpteIsGroupConditionalElements_lnkIsGroupConditionalSpan_2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Consuelo Trivino Morales</dc:creator>
  <cp:lastModifiedBy>Ana Consuelo Trivino Morales</cp:lastModifiedBy>
  <dcterms:created xsi:type="dcterms:W3CDTF">2019-08-02T21:19:43Z</dcterms:created>
  <dcterms:modified xsi:type="dcterms:W3CDTF">2019-08-02T21:19:44Z</dcterms:modified>
</cp:coreProperties>
</file>